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 activeTab="3"/>
  </bookViews>
  <sheets>
    <sheet name="Титульный лист" sheetId="21" r:id="rId1"/>
    <sheet name="Пр. 1 Раздел 1" sheetId="1" r:id="rId2"/>
    <sheet name="Пр.1 Раздел 2" sheetId="2" r:id="rId3"/>
    <sheet name="Пр.1 Раздел 3" sheetId="3" r:id="rId4"/>
    <sheet name="Пр.2 Расчет числ." sheetId="4" r:id="rId5"/>
    <sheet name=" Расчет стр.взносов" sheetId="6" r:id="rId6"/>
    <sheet name="Расчет по продуктам" sheetId="7" r:id="rId7"/>
    <sheet name="Свод материалов" sheetId="9" r:id="rId8"/>
    <sheet name="картридж" sheetId="29" r:id="rId9"/>
    <sheet name="горюче-смазочные материалы" sheetId="28" r:id="rId10"/>
    <sheet name="Канц.товары" sheetId="23" r:id="rId11"/>
    <sheet name="игрушки" sheetId="24" r:id="rId12"/>
    <sheet name="моющие" sheetId="25" r:id="rId13"/>
    <sheet name="канц.товары 2" sheetId="26" r:id="rId14"/>
    <sheet name="Расчет услуг связи" sheetId="10" r:id="rId15"/>
    <sheet name="Расчет ком.услуг" sheetId="11" r:id="rId16"/>
    <sheet name="Расчет трансп. услуг" sheetId="12" r:id="rId17"/>
    <sheet name="Расчет по содержанию имущ." sheetId="13" r:id="rId18"/>
    <sheet name="Расчет прочих работ, услуг" sheetId="14" r:id="rId19"/>
    <sheet name="командировочные расходы" sheetId="30" r:id="rId20"/>
    <sheet name="Расчет безвозмездных перечислен" sheetId="15" r:id="rId21"/>
    <sheet name="Расчет на соц.выплаты" sheetId="16" r:id="rId22"/>
    <sheet name="Расчет прочих расходов" sheetId="17" r:id="rId23"/>
    <sheet name="Расчет на уплату налогов" sheetId="18" r:id="rId24"/>
    <sheet name="Расчет на усл. по размещ. отход" sheetId="19" r:id="rId25"/>
    <sheet name="Расчет на приобр. ОС" sheetId="20" r:id="rId26"/>
  </sheets>
  <definedNames>
    <definedName name="_GoBack" localSheetId="25">'Расчет на приобр. ОС'!$B$14</definedName>
    <definedName name="_xlnm.Print_Area" localSheetId="2">'Пр.1 Раздел 2'!$A$1:$I$57</definedName>
    <definedName name="_xlnm.Print_Area" localSheetId="18">'Расчет прочих работ, услуг'!$A$1:$F$49</definedName>
  </definedNames>
  <calcPr calcId="145621" refMode="R1C1"/>
</workbook>
</file>

<file path=xl/calcChain.xml><?xml version="1.0" encoding="utf-8"?>
<calcChain xmlns="http://schemas.openxmlformats.org/spreadsheetml/2006/main">
  <c r="F110" i="3" l="1"/>
  <c r="F100" i="3"/>
  <c r="K9" i="3"/>
  <c r="G11" i="3"/>
  <c r="O42" i="3" l="1"/>
  <c r="O17" i="3" s="1"/>
  <c r="N91" i="3" l="1"/>
  <c r="N9" i="3" l="1"/>
  <c r="F11" i="3"/>
  <c r="F36" i="2" l="1"/>
  <c r="G36" i="2" s="1"/>
  <c r="H8" i="2"/>
  <c r="H7" i="2"/>
  <c r="G8" i="2"/>
  <c r="G7" i="2"/>
  <c r="H72" i="1"/>
  <c r="G72" i="1"/>
  <c r="F38" i="2" l="1"/>
  <c r="H36" i="2"/>
  <c r="H38" i="2" s="1"/>
  <c r="G38" i="2"/>
  <c r="E11" i="6"/>
  <c r="H20" i="1" l="1"/>
  <c r="G20" i="1"/>
  <c r="H29" i="2" l="1"/>
  <c r="H31" i="2" s="1"/>
  <c r="G29" i="2"/>
  <c r="G9" i="1"/>
  <c r="G31" i="2" l="1"/>
  <c r="G35" i="2"/>
  <c r="F5" i="7"/>
  <c r="G14" i="3"/>
  <c r="G66" i="3"/>
  <c r="R36" i="4"/>
  <c r="U36" i="4" s="1"/>
  <c r="N36" i="4"/>
  <c r="F36" i="4"/>
  <c r="D36" i="4"/>
  <c r="P36" i="4" s="1"/>
  <c r="H36" i="4"/>
  <c r="J36" i="4"/>
  <c r="AB36" i="4"/>
  <c r="X36" i="4" l="1"/>
  <c r="AA36" i="4" s="1"/>
  <c r="AC36" i="4" s="1"/>
  <c r="Z36" i="4"/>
  <c r="G8" i="10" l="1"/>
  <c r="N109" i="3"/>
  <c r="G74" i="3" l="1"/>
  <c r="G77" i="3"/>
  <c r="K74" i="3"/>
  <c r="K77" i="3" s="1"/>
  <c r="K43" i="3"/>
  <c r="P7" i="28"/>
  <c r="P5" i="28"/>
  <c r="Q9" i="28"/>
  <c r="P9" i="28"/>
  <c r="F7" i="12"/>
  <c r="E24" i="24" l="1"/>
  <c r="O73" i="3" l="1"/>
  <c r="F85" i="3"/>
  <c r="K8" i="30" l="1"/>
  <c r="H8" i="30"/>
  <c r="F8" i="30"/>
  <c r="K7" i="30"/>
  <c r="H7" i="30"/>
  <c r="F7" i="30"/>
  <c r="L7" i="30" s="1"/>
  <c r="K5" i="30"/>
  <c r="F9" i="30" l="1"/>
  <c r="L9" i="30"/>
  <c r="K15" i="3" s="1"/>
  <c r="K9" i="30"/>
  <c r="L8" i="30"/>
  <c r="H9" i="30"/>
  <c r="N8" i="29" l="1"/>
  <c r="N6" i="29"/>
  <c r="N5" i="29"/>
  <c r="N7" i="29"/>
  <c r="R9" i="28"/>
  <c r="P12" i="28"/>
  <c r="B9" i="9" s="1"/>
  <c r="F13" i="11"/>
  <c r="F12" i="11"/>
  <c r="N9" i="29" l="1"/>
  <c r="B5" i="9" s="1"/>
  <c r="N18" i="4" l="1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7" i="4"/>
  <c r="N38" i="4"/>
  <c r="N17" i="4"/>
  <c r="G37" i="2" l="1"/>
  <c r="F17" i="14" l="1"/>
  <c r="F35" i="14" l="1"/>
  <c r="F34" i="14"/>
  <c r="F33" i="14"/>
  <c r="F32" i="14"/>
  <c r="F31" i="14"/>
  <c r="F30" i="14"/>
  <c r="F29" i="14"/>
  <c r="F36" i="14" l="1"/>
  <c r="E51" i="23"/>
  <c r="E24" i="25"/>
  <c r="E47" i="25"/>
  <c r="E35" i="25"/>
  <c r="E45" i="25"/>
  <c r="E44" i="25"/>
  <c r="E43" i="25"/>
  <c r="E42" i="25"/>
  <c r="E41" i="25"/>
  <c r="E40" i="25"/>
  <c r="E39" i="25"/>
  <c r="E38" i="25"/>
  <c r="E34" i="25"/>
  <c r="E33" i="25"/>
  <c r="E32" i="25"/>
  <c r="E31" i="25"/>
  <c r="E30" i="25"/>
  <c r="E29" i="25"/>
  <c r="E21" i="25"/>
  <c r="E20" i="25"/>
  <c r="E19" i="25"/>
  <c r="E18" i="25"/>
  <c r="E17" i="25"/>
  <c r="E14" i="25"/>
  <c r="E13" i="25"/>
  <c r="E12" i="25"/>
  <c r="E11" i="25"/>
  <c r="E10" i="25"/>
  <c r="E9" i="25"/>
  <c r="E8" i="25"/>
  <c r="E7" i="25"/>
  <c r="E6" i="25"/>
  <c r="E5" i="25"/>
  <c r="E36" i="25" l="1"/>
  <c r="E15" i="25"/>
  <c r="E22" i="26" l="1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E6" i="26"/>
  <c r="E5" i="26"/>
  <c r="E4" i="26"/>
  <c r="E31" i="24"/>
  <c r="E30" i="24"/>
  <c r="E29" i="24"/>
  <c r="E28" i="24"/>
  <c r="E27" i="24"/>
  <c r="E26" i="24"/>
  <c r="E25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50" i="23"/>
  <c r="E47" i="23"/>
  <c r="E46" i="23"/>
  <c r="E44" i="23"/>
  <c r="E42" i="23"/>
  <c r="E41" i="23"/>
  <c r="E40" i="23"/>
  <c r="E39" i="23"/>
  <c r="E38" i="23"/>
  <c r="E36" i="23"/>
  <c r="E35" i="23"/>
  <c r="E29" i="23"/>
  <c r="E27" i="23"/>
  <c r="E26" i="23"/>
  <c r="E25" i="23"/>
  <c r="E24" i="23"/>
  <c r="E23" i="23"/>
  <c r="E22" i="23"/>
  <c r="E20" i="23"/>
  <c r="E19" i="23"/>
  <c r="E18" i="23"/>
  <c r="E17" i="23"/>
  <c r="E13" i="23"/>
  <c r="E12" i="23"/>
  <c r="E10" i="23"/>
  <c r="E9" i="23"/>
  <c r="E8" i="23"/>
  <c r="E7" i="23"/>
  <c r="E23" i="26" l="1"/>
  <c r="B3" i="9" s="1"/>
  <c r="E30" i="23"/>
  <c r="B6" i="9"/>
  <c r="B11" i="9" l="1"/>
  <c r="F14" i="3"/>
  <c r="H9" i="3"/>
  <c r="G7" i="13" l="1"/>
  <c r="K46" i="3"/>
  <c r="K42" i="3" s="1"/>
  <c r="C10" i="9"/>
  <c r="C7" i="9"/>
  <c r="D7" i="9" s="1"/>
  <c r="C11" i="9" l="1"/>
  <c r="D11" i="9" s="1"/>
  <c r="K63" i="3" l="1"/>
  <c r="K58" i="3" s="1"/>
  <c r="H63" i="3"/>
  <c r="H58" i="3" s="1"/>
  <c r="K71" i="3"/>
  <c r="G71" i="3" s="1"/>
  <c r="N71" i="3"/>
  <c r="N66" i="3" s="1"/>
  <c r="N63" i="3" s="1"/>
  <c r="F77" i="3"/>
  <c r="K73" i="3"/>
  <c r="G73" i="3" s="1"/>
  <c r="O71" i="3"/>
  <c r="O69" i="3" s="1"/>
  <c r="O63" i="3" s="1"/>
  <c r="O58" i="3" s="1"/>
  <c r="F74" i="3"/>
  <c r="H35" i="2"/>
  <c r="F84" i="3"/>
  <c r="N92" i="3"/>
  <c r="F92" i="3" s="1"/>
  <c r="F91" i="3"/>
  <c r="F89" i="3"/>
  <c r="G100" i="3"/>
  <c r="F109" i="3"/>
  <c r="N107" i="3"/>
  <c r="F107" i="3" s="1"/>
  <c r="G46" i="3"/>
  <c r="F46" i="3" s="1"/>
  <c r="K21" i="3"/>
  <c r="G8" i="13"/>
  <c r="G9" i="13"/>
  <c r="G10" i="13"/>
  <c r="G11" i="13"/>
  <c r="G12" i="13"/>
  <c r="G13" i="13"/>
  <c r="G15" i="13"/>
  <c r="G16" i="13"/>
  <c r="G17" i="13"/>
  <c r="G18" i="13"/>
  <c r="G19" i="13"/>
  <c r="G20" i="13"/>
  <c r="G22" i="13"/>
  <c r="G23" i="13"/>
  <c r="G24" i="13"/>
  <c r="G25" i="13"/>
  <c r="G26" i="13"/>
  <c r="F9" i="19"/>
  <c r="F7" i="14"/>
  <c r="F8" i="14"/>
  <c r="F9" i="14"/>
  <c r="F10" i="14"/>
  <c r="F11" i="14"/>
  <c r="F13" i="14"/>
  <c r="F15" i="14"/>
  <c r="F16" i="14"/>
  <c r="F18" i="14"/>
  <c r="F20" i="14"/>
  <c r="F26" i="14" s="1"/>
  <c r="K27" i="3" s="1"/>
  <c r="F24" i="14"/>
  <c r="F25" i="14"/>
  <c r="F6" i="14"/>
  <c r="O43" i="3"/>
  <c r="F10" i="17"/>
  <c r="F9" i="12"/>
  <c r="F7" i="11"/>
  <c r="F8" i="11"/>
  <c r="F9" i="11"/>
  <c r="F10" i="11"/>
  <c r="F11" i="11"/>
  <c r="F6" i="11"/>
  <c r="F69" i="3" l="1"/>
  <c r="N30" i="3"/>
  <c r="F30" i="3" s="1"/>
  <c r="N22" i="3"/>
  <c r="N58" i="3"/>
  <c r="F23" i="1" s="1"/>
  <c r="F9" i="1" s="1"/>
  <c r="F66" i="3"/>
  <c r="F71" i="3"/>
  <c r="F73" i="3"/>
  <c r="G63" i="3"/>
  <c r="G58" i="3" s="1"/>
  <c r="F63" i="1"/>
  <c r="F14" i="11"/>
  <c r="G43" i="3"/>
  <c r="F43" i="3" s="1"/>
  <c r="G42" i="3"/>
  <c r="F42" i="3" s="1"/>
  <c r="G27" i="13"/>
  <c r="K25" i="3" s="1"/>
  <c r="F13" i="20"/>
  <c r="F63" i="3" l="1"/>
  <c r="F58" i="3" s="1"/>
  <c r="N17" i="3"/>
  <c r="F29" i="2" s="1"/>
  <c r="N28" i="3"/>
  <c r="F28" i="3" s="1"/>
  <c r="F78" i="1" s="1"/>
  <c r="F20" i="1"/>
  <c r="G25" i="3"/>
  <c r="F25" i="3"/>
  <c r="G10" i="10"/>
  <c r="G7" i="10"/>
  <c r="G9" i="10"/>
  <c r="H37" i="2"/>
  <c r="H21" i="2"/>
  <c r="G21" i="2"/>
  <c r="H17" i="2"/>
  <c r="G17" i="2"/>
  <c r="J29" i="2" l="1"/>
  <c r="F31" i="2"/>
  <c r="F8" i="2"/>
  <c r="G12" i="10"/>
  <c r="K19" i="3" s="1"/>
  <c r="K17" i="3" s="1"/>
  <c r="G27" i="3"/>
  <c r="F27" i="3" s="1"/>
  <c r="E18" i="6"/>
  <c r="G17" i="3" l="1"/>
  <c r="F17" i="3" s="1"/>
  <c r="K16" i="3"/>
  <c r="F10" i="18"/>
  <c r="F77" i="1" l="1"/>
  <c r="H42" i="1"/>
  <c r="G42" i="1"/>
  <c r="G41" i="1" s="1"/>
  <c r="G16" i="3"/>
  <c r="F16" i="3" s="1"/>
  <c r="K40" i="3"/>
  <c r="K38" i="3" s="1"/>
  <c r="G38" i="3" s="1"/>
  <c r="F61" i="1"/>
  <c r="F15" i="2"/>
  <c r="F35" i="2" s="1"/>
  <c r="F60" i="1" l="1"/>
  <c r="G61" i="1"/>
  <c r="F72" i="1"/>
  <c r="F7" i="2"/>
  <c r="F37" i="2"/>
  <c r="G40" i="3"/>
  <c r="F40" i="3" s="1"/>
  <c r="F38" i="3"/>
  <c r="F17" i="2"/>
  <c r="G64" i="1"/>
  <c r="H13" i="1"/>
  <c r="H9" i="1" s="1"/>
  <c r="H64" i="1" l="1"/>
  <c r="G60" i="1"/>
  <c r="H61" i="1"/>
  <c r="H60" i="1" s="1"/>
  <c r="C94" i="4"/>
  <c r="B94" i="4"/>
  <c r="H93" i="4"/>
  <c r="D93" i="4"/>
  <c r="J92" i="4"/>
  <c r="F92" i="4"/>
  <c r="D92" i="4"/>
  <c r="AB92" i="4" s="1"/>
  <c r="P91" i="4"/>
  <c r="F91" i="4"/>
  <c r="D91" i="4"/>
  <c r="AB91" i="4" s="1"/>
  <c r="D90" i="4"/>
  <c r="AB90" i="4" s="1"/>
  <c r="J89" i="4"/>
  <c r="D89" i="4"/>
  <c r="R89" i="4" s="1"/>
  <c r="D88" i="4"/>
  <c r="P88" i="4" s="1"/>
  <c r="D87" i="4"/>
  <c r="R87" i="4" s="1"/>
  <c r="F86" i="4"/>
  <c r="D86" i="4"/>
  <c r="AB86" i="4" s="1"/>
  <c r="D85" i="4"/>
  <c r="AB85" i="4" s="1"/>
  <c r="F84" i="4"/>
  <c r="D84" i="4"/>
  <c r="AB84" i="4" s="1"/>
  <c r="D83" i="4"/>
  <c r="AB83" i="4" s="1"/>
  <c r="F82" i="4"/>
  <c r="D82" i="4"/>
  <c r="AB82" i="4" s="1"/>
  <c r="D81" i="4"/>
  <c r="AB81" i="4" s="1"/>
  <c r="L80" i="4"/>
  <c r="D80" i="4"/>
  <c r="P80" i="4" s="1"/>
  <c r="D79" i="4"/>
  <c r="J79" i="4" s="1"/>
  <c r="L78" i="4"/>
  <c r="D78" i="4"/>
  <c r="P78" i="4" s="1"/>
  <c r="R77" i="4"/>
  <c r="H77" i="4"/>
  <c r="D77" i="4"/>
  <c r="N77" i="4" s="1"/>
  <c r="D76" i="4"/>
  <c r="AB75" i="4"/>
  <c r="F75" i="4"/>
  <c r="D75" i="4"/>
  <c r="N75" i="4" s="1"/>
  <c r="D74" i="4"/>
  <c r="R73" i="4"/>
  <c r="H73" i="4"/>
  <c r="D73" i="4"/>
  <c r="N73" i="4" s="1"/>
  <c r="L72" i="4"/>
  <c r="D72" i="4"/>
  <c r="P72" i="4" s="1"/>
  <c r="R70" i="4"/>
  <c r="H70" i="4"/>
  <c r="D70" i="4"/>
  <c r="N70" i="4" s="1"/>
  <c r="T68" i="4"/>
  <c r="C68" i="4"/>
  <c r="B68" i="4"/>
  <c r="N67" i="4"/>
  <c r="J67" i="4"/>
  <c r="F67" i="4"/>
  <c r="D67" i="4"/>
  <c r="P67" i="4" s="1"/>
  <c r="P66" i="4"/>
  <c r="F66" i="4"/>
  <c r="D66" i="4"/>
  <c r="AB66" i="4" s="1"/>
  <c r="J65" i="4"/>
  <c r="F65" i="4"/>
  <c r="D65" i="4"/>
  <c r="P65" i="4" s="1"/>
  <c r="P64" i="4"/>
  <c r="F64" i="4"/>
  <c r="D64" i="4"/>
  <c r="AB64" i="4" s="1"/>
  <c r="J63" i="4"/>
  <c r="F63" i="4"/>
  <c r="D63" i="4"/>
  <c r="P63" i="4" s="1"/>
  <c r="D62" i="4"/>
  <c r="D61" i="4"/>
  <c r="P61" i="4" s="1"/>
  <c r="D60" i="4"/>
  <c r="N59" i="4"/>
  <c r="D59" i="4"/>
  <c r="P59" i="4" s="1"/>
  <c r="L58" i="4"/>
  <c r="D58" i="4"/>
  <c r="N57" i="4"/>
  <c r="D57" i="4"/>
  <c r="AB57" i="4" s="1"/>
  <c r="D56" i="4"/>
  <c r="D55" i="4"/>
  <c r="R55" i="4" s="1"/>
  <c r="L54" i="4"/>
  <c r="D54" i="4"/>
  <c r="D53" i="4"/>
  <c r="J53" i="4" s="1"/>
  <c r="J52" i="4"/>
  <c r="F52" i="4"/>
  <c r="D52" i="4"/>
  <c r="P52" i="4" s="1"/>
  <c r="D51" i="4"/>
  <c r="P51" i="4" s="1"/>
  <c r="AB50" i="4"/>
  <c r="J50" i="4"/>
  <c r="D50" i="4"/>
  <c r="P50" i="4" s="1"/>
  <c r="D49" i="4"/>
  <c r="AB49" i="4" s="1"/>
  <c r="D48" i="4"/>
  <c r="P47" i="4"/>
  <c r="H47" i="4"/>
  <c r="F47" i="4"/>
  <c r="D47" i="4"/>
  <c r="AB47" i="4" s="1"/>
  <c r="L46" i="4"/>
  <c r="D46" i="4"/>
  <c r="P46" i="4" s="1"/>
  <c r="AB45" i="4"/>
  <c r="F45" i="4"/>
  <c r="D45" i="4"/>
  <c r="N45" i="4" s="1"/>
  <c r="L44" i="4"/>
  <c r="D44" i="4"/>
  <c r="P44" i="4" s="1"/>
  <c r="D42" i="4"/>
  <c r="H41" i="4"/>
  <c r="D41" i="4"/>
  <c r="P41" i="4" s="1"/>
  <c r="D40" i="4"/>
  <c r="AB40" i="4" s="1"/>
  <c r="D39" i="4"/>
  <c r="AB39" i="4" s="1"/>
  <c r="AB38" i="4"/>
  <c r="D38" i="4"/>
  <c r="L38" i="4" s="1"/>
  <c r="P37" i="4"/>
  <c r="D37" i="4"/>
  <c r="H37" i="4" s="1"/>
  <c r="AB35" i="4"/>
  <c r="D35" i="4"/>
  <c r="L35" i="4" s="1"/>
  <c r="D34" i="4"/>
  <c r="P34" i="4" s="1"/>
  <c r="D33" i="4"/>
  <c r="L33" i="4" s="1"/>
  <c r="D32" i="4"/>
  <c r="P32" i="4" s="1"/>
  <c r="P31" i="4"/>
  <c r="D31" i="4"/>
  <c r="H31" i="4" s="1"/>
  <c r="D30" i="4"/>
  <c r="P30" i="4" s="1"/>
  <c r="D29" i="4"/>
  <c r="L29" i="4" s="1"/>
  <c r="D28" i="4"/>
  <c r="P28" i="4" s="1"/>
  <c r="P27" i="4"/>
  <c r="D27" i="4"/>
  <c r="H27" i="4" s="1"/>
  <c r="D26" i="4"/>
  <c r="P26" i="4" s="1"/>
  <c r="D25" i="4"/>
  <c r="L25" i="4" s="1"/>
  <c r="D24" i="4"/>
  <c r="P24" i="4" s="1"/>
  <c r="P23" i="4"/>
  <c r="D23" i="4"/>
  <c r="H23" i="4" s="1"/>
  <c r="D22" i="4"/>
  <c r="P22" i="4" s="1"/>
  <c r="D21" i="4"/>
  <c r="L21" i="4" s="1"/>
  <c r="D20" i="4"/>
  <c r="L20" i="4" s="1"/>
  <c r="P19" i="4"/>
  <c r="D19" i="4"/>
  <c r="H19" i="4" s="1"/>
  <c r="D18" i="4"/>
  <c r="L18" i="4" s="1"/>
  <c r="P17" i="4"/>
  <c r="L17" i="4"/>
  <c r="F17" i="4"/>
  <c r="D17" i="4"/>
  <c r="L16" i="4"/>
  <c r="D16" i="4"/>
  <c r="AB16" i="4" s="1"/>
  <c r="H15" i="4"/>
  <c r="D15" i="4"/>
  <c r="D14" i="4"/>
  <c r="D13" i="4"/>
  <c r="H13" i="4" s="1"/>
  <c r="T11" i="4"/>
  <c r="P11" i="4"/>
  <c r="C11" i="4"/>
  <c r="B11" i="4"/>
  <c r="D10" i="4"/>
  <c r="L9" i="4"/>
  <c r="F9" i="4"/>
  <c r="D9" i="4"/>
  <c r="R9" i="4" s="1"/>
  <c r="D8" i="4"/>
  <c r="H8" i="4" s="1"/>
  <c r="H25" i="3"/>
  <c r="K24" i="3"/>
  <c r="H24" i="3"/>
  <c r="G24" i="3" s="1"/>
  <c r="F24" i="3" s="1"/>
  <c r="K22" i="3"/>
  <c r="H22" i="3"/>
  <c r="G22" i="3"/>
  <c r="F22" i="3" s="1"/>
  <c r="H21" i="3"/>
  <c r="G21" i="3"/>
  <c r="F21" i="3" s="1"/>
  <c r="H19" i="3"/>
  <c r="G19" i="3"/>
  <c r="F19" i="3" s="1"/>
  <c r="F42" i="1"/>
  <c r="H15" i="3"/>
  <c r="G15" i="3"/>
  <c r="F15" i="3" s="1"/>
  <c r="K13" i="3"/>
  <c r="H13" i="3"/>
  <c r="G13" i="3"/>
  <c r="F13" i="3" s="1"/>
  <c r="K12" i="3"/>
  <c r="G12" i="3" s="1"/>
  <c r="F12" i="3" s="1"/>
  <c r="H12" i="3"/>
  <c r="H41" i="1" l="1"/>
  <c r="F41" i="1"/>
  <c r="L13" i="4"/>
  <c r="J16" i="4"/>
  <c r="AB17" i="4"/>
  <c r="AB20" i="4"/>
  <c r="P21" i="4"/>
  <c r="AB24" i="4"/>
  <c r="P25" i="4"/>
  <c r="AB28" i="4"/>
  <c r="P29" i="4"/>
  <c r="AB32" i="4"/>
  <c r="P33" i="4"/>
  <c r="L37" i="4"/>
  <c r="P39" i="4"/>
  <c r="AB41" i="4"/>
  <c r="R45" i="4"/>
  <c r="N47" i="4"/>
  <c r="N49" i="4"/>
  <c r="H50" i="4"/>
  <c r="R50" i="4"/>
  <c r="R52" i="4"/>
  <c r="N53" i="4"/>
  <c r="J55" i="4"/>
  <c r="AB55" i="4"/>
  <c r="J57" i="4"/>
  <c r="J59" i="4"/>
  <c r="N64" i="4"/>
  <c r="N66" i="4"/>
  <c r="F70" i="4"/>
  <c r="P70" i="4"/>
  <c r="F72" i="4"/>
  <c r="F73" i="4"/>
  <c r="P73" i="4"/>
  <c r="R75" i="4"/>
  <c r="F77" i="4"/>
  <c r="P77" i="4"/>
  <c r="N79" i="4"/>
  <c r="J81" i="4"/>
  <c r="T82" i="4"/>
  <c r="J83" i="4"/>
  <c r="T84" i="4"/>
  <c r="J85" i="4"/>
  <c r="T86" i="4"/>
  <c r="J87" i="4"/>
  <c r="AB87" i="4"/>
  <c r="F89" i="4"/>
  <c r="AB89" i="4"/>
  <c r="N91" i="4"/>
  <c r="N93" i="4"/>
  <c r="AB93" i="4"/>
  <c r="P13" i="4"/>
  <c r="AB21" i="4"/>
  <c r="AB25" i="4"/>
  <c r="AB29" i="4"/>
  <c r="AB33" i="4"/>
  <c r="R49" i="4"/>
  <c r="R53" i="4"/>
  <c r="N55" i="4"/>
  <c r="R79" i="4"/>
  <c r="N81" i="4"/>
  <c r="N83" i="4"/>
  <c r="N85" i="4"/>
  <c r="N87" i="4"/>
  <c r="F13" i="4"/>
  <c r="AB13" i="4"/>
  <c r="R16" i="4"/>
  <c r="J18" i="4"/>
  <c r="H21" i="4"/>
  <c r="H25" i="4"/>
  <c r="H29" i="4"/>
  <c r="H33" i="4"/>
  <c r="AB37" i="4"/>
  <c r="L40" i="4"/>
  <c r="L41" i="4"/>
  <c r="J45" i="4"/>
  <c r="R47" i="4"/>
  <c r="F49" i="4"/>
  <c r="N50" i="4"/>
  <c r="F53" i="4"/>
  <c r="AB53" i="4"/>
  <c r="F55" i="4"/>
  <c r="P55" i="4"/>
  <c r="R57" i="4"/>
  <c r="R59" i="4"/>
  <c r="L62" i="4"/>
  <c r="AB62" i="4"/>
  <c r="N63" i="4"/>
  <c r="H64" i="4"/>
  <c r="R64" i="4"/>
  <c r="N65" i="4"/>
  <c r="H66" i="4"/>
  <c r="R66" i="4"/>
  <c r="J70" i="4"/>
  <c r="AB70" i="4"/>
  <c r="J73" i="4"/>
  <c r="AB73" i="4"/>
  <c r="J75" i="4"/>
  <c r="J77" i="4"/>
  <c r="AB77" i="4"/>
  <c r="F79" i="4"/>
  <c r="AB79" i="4"/>
  <c r="F81" i="4"/>
  <c r="R81" i="4"/>
  <c r="J82" i="4"/>
  <c r="F83" i="4"/>
  <c r="R83" i="4"/>
  <c r="J84" i="4"/>
  <c r="F85" i="4"/>
  <c r="R85" i="4"/>
  <c r="J86" i="4"/>
  <c r="F87" i="4"/>
  <c r="P87" i="4"/>
  <c r="L88" i="4"/>
  <c r="N89" i="4"/>
  <c r="H90" i="4"/>
  <c r="H91" i="4"/>
  <c r="R91" i="4"/>
  <c r="N92" i="4"/>
  <c r="P93" i="4"/>
  <c r="H16" i="4"/>
  <c r="L24" i="4"/>
  <c r="L28" i="4"/>
  <c r="L32" i="4"/>
  <c r="H39" i="4"/>
  <c r="J47" i="4"/>
  <c r="J49" i="4"/>
  <c r="F50" i="4"/>
  <c r="L51" i="4"/>
  <c r="N52" i="4"/>
  <c r="H55" i="4"/>
  <c r="U55" i="4" s="1"/>
  <c r="F57" i="4"/>
  <c r="F59" i="4"/>
  <c r="AB59" i="4"/>
  <c r="R63" i="4"/>
  <c r="J64" i="4"/>
  <c r="R65" i="4"/>
  <c r="J66" i="4"/>
  <c r="R67" i="4"/>
  <c r="H81" i="4"/>
  <c r="T81" i="4"/>
  <c r="N82" i="4"/>
  <c r="H83" i="4"/>
  <c r="T83" i="4"/>
  <c r="N84" i="4"/>
  <c r="H85" i="4"/>
  <c r="T85" i="4"/>
  <c r="N86" i="4"/>
  <c r="H87" i="4"/>
  <c r="P90" i="4"/>
  <c r="J91" i="4"/>
  <c r="R92" i="4"/>
  <c r="H61" i="4"/>
  <c r="R61" i="4"/>
  <c r="J61" i="4"/>
  <c r="AB61" i="4"/>
  <c r="N61" i="4"/>
  <c r="F61" i="4"/>
  <c r="F39" i="1"/>
  <c r="N10" i="4"/>
  <c r="N14" i="4"/>
  <c r="F14" i="4"/>
  <c r="N8" i="4"/>
  <c r="AB8" i="4"/>
  <c r="J14" i="4"/>
  <c r="R15" i="4"/>
  <c r="J15" i="4"/>
  <c r="R20" i="4"/>
  <c r="J20" i="4"/>
  <c r="F20" i="4"/>
  <c r="F8" i="4"/>
  <c r="R8" i="4"/>
  <c r="J9" i="4"/>
  <c r="N9" i="4"/>
  <c r="AB9" i="4"/>
  <c r="L10" i="4"/>
  <c r="D11" i="4"/>
  <c r="L14" i="4"/>
  <c r="F15" i="4"/>
  <c r="P15" i="4"/>
  <c r="AB15" i="4"/>
  <c r="R17" i="4"/>
  <c r="J17" i="4"/>
  <c r="H18" i="4"/>
  <c r="R18" i="4"/>
  <c r="F19" i="4"/>
  <c r="R19" i="4"/>
  <c r="J19" i="4"/>
  <c r="H20" i="4"/>
  <c r="F23" i="4"/>
  <c r="R23" i="4"/>
  <c r="J23" i="4"/>
  <c r="H24" i="4"/>
  <c r="F27" i="4"/>
  <c r="R27" i="4"/>
  <c r="J27" i="4"/>
  <c r="H28" i="4"/>
  <c r="F31" i="4"/>
  <c r="R31" i="4"/>
  <c r="J31" i="4"/>
  <c r="U31" i="4"/>
  <c r="H32" i="4"/>
  <c r="R35" i="4"/>
  <c r="J35" i="4"/>
  <c r="F35" i="4"/>
  <c r="H35" i="4"/>
  <c r="P35" i="4"/>
  <c r="J10" i="4"/>
  <c r="P14" i="4"/>
  <c r="R22" i="4"/>
  <c r="J22" i="4"/>
  <c r="F22" i="4"/>
  <c r="R26" i="4"/>
  <c r="J26" i="4"/>
  <c r="F26" i="4"/>
  <c r="R30" i="4"/>
  <c r="J30" i="4"/>
  <c r="F30" i="4"/>
  <c r="R34" i="4"/>
  <c r="J34" i="4"/>
  <c r="F34" i="4"/>
  <c r="L8" i="4"/>
  <c r="H9" i="4"/>
  <c r="F10" i="4"/>
  <c r="R10" i="4"/>
  <c r="D68" i="4"/>
  <c r="R13" i="4"/>
  <c r="J13" i="4"/>
  <c r="N13" i="4"/>
  <c r="H14" i="4"/>
  <c r="R14" i="4"/>
  <c r="AB14" i="4"/>
  <c r="AB68" i="4" s="1"/>
  <c r="L15" i="4"/>
  <c r="N16" i="4"/>
  <c r="F16" i="4"/>
  <c r="P16" i="4"/>
  <c r="H17" i="4"/>
  <c r="U17" i="4"/>
  <c r="L19" i="4"/>
  <c r="AB19" i="4"/>
  <c r="P20" i="4"/>
  <c r="F21" i="4"/>
  <c r="R21" i="4"/>
  <c r="J21" i="4"/>
  <c r="H22" i="4"/>
  <c r="L23" i="4"/>
  <c r="AB23" i="4"/>
  <c r="F25" i="4"/>
  <c r="R25" i="4"/>
  <c r="J25" i="4"/>
  <c r="H26" i="4"/>
  <c r="L27" i="4"/>
  <c r="AB27" i="4"/>
  <c r="F29" i="4"/>
  <c r="R29" i="4"/>
  <c r="J29" i="4"/>
  <c r="H30" i="4"/>
  <c r="L31" i="4"/>
  <c r="AB31" i="4"/>
  <c r="F33" i="4"/>
  <c r="R33" i="4"/>
  <c r="U33" i="4" s="1"/>
  <c r="J33" i="4"/>
  <c r="H34" i="4"/>
  <c r="U35" i="4"/>
  <c r="R38" i="4"/>
  <c r="J38" i="4"/>
  <c r="F38" i="4"/>
  <c r="P38" i="4"/>
  <c r="H38" i="4"/>
  <c r="R40" i="4"/>
  <c r="J40" i="4"/>
  <c r="N40" i="4"/>
  <c r="F40" i="4"/>
  <c r="H40" i="4"/>
  <c r="P40" i="4"/>
  <c r="R48" i="4"/>
  <c r="J48" i="4"/>
  <c r="AB48" i="4"/>
  <c r="N48" i="4"/>
  <c r="F48" i="4"/>
  <c r="P48" i="4"/>
  <c r="L48" i="4"/>
  <c r="H48" i="4"/>
  <c r="R56" i="4"/>
  <c r="J56" i="4"/>
  <c r="AB56" i="4"/>
  <c r="N56" i="4"/>
  <c r="F56" i="4"/>
  <c r="P56" i="4"/>
  <c r="H56" i="4"/>
  <c r="L56" i="4"/>
  <c r="AB10" i="4"/>
  <c r="J8" i="4"/>
  <c r="X8" i="4" s="1"/>
  <c r="H10" i="4"/>
  <c r="U14" i="4"/>
  <c r="N15" i="4"/>
  <c r="F18" i="4"/>
  <c r="P18" i="4"/>
  <c r="AB18" i="4"/>
  <c r="L22" i="4"/>
  <c r="AB22" i="4"/>
  <c r="R24" i="4"/>
  <c r="J24" i="4"/>
  <c r="F24" i="4"/>
  <c r="L26" i="4"/>
  <c r="AB26" i="4"/>
  <c r="R28" i="4"/>
  <c r="J28" i="4"/>
  <c r="F28" i="4"/>
  <c r="L30" i="4"/>
  <c r="AB30" i="4"/>
  <c r="R32" i="4"/>
  <c r="J32" i="4"/>
  <c r="F32" i="4"/>
  <c r="L34" i="4"/>
  <c r="U34" i="4" s="1"/>
  <c r="AB34" i="4"/>
  <c r="R42" i="4"/>
  <c r="J42" i="4"/>
  <c r="N42" i="4"/>
  <c r="F42" i="4"/>
  <c r="P42" i="4"/>
  <c r="AB42" i="4"/>
  <c r="L42" i="4"/>
  <c r="H42" i="4"/>
  <c r="F37" i="4"/>
  <c r="R37" i="4"/>
  <c r="J37" i="4"/>
  <c r="L39" i="4"/>
  <c r="N41" i="4"/>
  <c r="F41" i="4"/>
  <c r="R41" i="4"/>
  <c r="J41" i="4"/>
  <c r="R74" i="4"/>
  <c r="J74" i="4"/>
  <c r="AB74" i="4"/>
  <c r="N74" i="4"/>
  <c r="F74" i="4"/>
  <c r="L74" i="4"/>
  <c r="H74" i="4"/>
  <c r="P74" i="4"/>
  <c r="R44" i="4"/>
  <c r="J44" i="4"/>
  <c r="AB44" i="4"/>
  <c r="N44" i="4"/>
  <c r="F44" i="4"/>
  <c r="U44" i="4"/>
  <c r="AB46" i="4"/>
  <c r="N46" i="4"/>
  <c r="F46" i="4"/>
  <c r="R46" i="4"/>
  <c r="J46" i="4"/>
  <c r="R51" i="4"/>
  <c r="J51" i="4"/>
  <c r="AB51" i="4"/>
  <c r="N51" i="4"/>
  <c r="F51" i="4"/>
  <c r="R60" i="4"/>
  <c r="J60" i="4"/>
  <c r="AB60" i="4"/>
  <c r="N60" i="4"/>
  <c r="F60" i="4"/>
  <c r="P60" i="4"/>
  <c r="H60" i="4"/>
  <c r="N39" i="4"/>
  <c r="F39" i="4"/>
  <c r="R39" i="4"/>
  <c r="J39" i="4"/>
  <c r="H44" i="4"/>
  <c r="H46" i="4"/>
  <c r="H51" i="4"/>
  <c r="U51" i="4" s="1"/>
  <c r="AB54" i="4"/>
  <c r="N54" i="4"/>
  <c r="F54" i="4"/>
  <c r="R54" i="4"/>
  <c r="J54" i="4"/>
  <c r="H54" i="4"/>
  <c r="P54" i="4"/>
  <c r="AB58" i="4"/>
  <c r="N58" i="4"/>
  <c r="F58" i="4"/>
  <c r="R58" i="4"/>
  <c r="J58" i="4"/>
  <c r="P58" i="4"/>
  <c r="H58" i="4"/>
  <c r="L60" i="4"/>
  <c r="H45" i="4"/>
  <c r="P45" i="4"/>
  <c r="U45" i="4" s="1"/>
  <c r="L47" i="4"/>
  <c r="U47" i="4" s="1"/>
  <c r="H49" i="4"/>
  <c r="P49" i="4"/>
  <c r="L50" i="4"/>
  <c r="U50" i="4" s="1"/>
  <c r="H52" i="4"/>
  <c r="U52" i="4" s="1"/>
  <c r="L45" i="4"/>
  <c r="L49" i="4"/>
  <c r="AB52" i="4"/>
  <c r="L52" i="4"/>
  <c r="P62" i="4"/>
  <c r="H62" i="4"/>
  <c r="N62" i="4"/>
  <c r="F62" i="4"/>
  <c r="R62" i="4"/>
  <c r="J62" i="4"/>
  <c r="AB76" i="4"/>
  <c r="N76" i="4"/>
  <c r="F76" i="4"/>
  <c r="R76" i="4"/>
  <c r="J76" i="4"/>
  <c r="L76" i="4"/>
  <c r="H76" i="4"/>
  <c r="P76" i="4"/>
  <c r="H53" i="4"/>
  <c r="P53" i="4"/>
  <c r="L55" i="4"/>
  <c r="H57" i="4"/>
  <c r="P57" i="4"/>
  <c r="L59" i="4"/>
  <c r="L63" i="4"/>
  <c r="AB63" i="4"/>
  <c r="L65" i="4"/>
  <c r="AB65" i="4"/>
  <c r="L67" i="4"/>
  <c r="U67" i="4" s="1"/>
  <c r="AB67" i="4"/>
  <c r="AB72" i="4"/>
  <c r="R72" i="4"/>
  <c r="J72" i="4"/>
  <c r="N72" i="4"/>
  <c r="N94" i="4" s="1"/>
  <c r="H78" i="4"/>
  <c r="H80" i="4"/>
  <c r="H88" i="4"/>
  <c r="L53" i="4"/>
  <c r="L57" i="4"/>
  <c r="U57" i="4" s="1"/>
  <c r="H59" i="4"/>
  <c r="U59" i="4" s="1"/>
  <c r="L61" i="4"/>
  <c r="U61" i="4"/>
  <c r="H63" i="4"/>
  <c r="U63" i="4" s="1"/>
  <c r="L64" i="4"/>
  <c r="U64" i="4" s="1"/>
  <c r="H65" i="4"/>
  <c r="L66" i="4"/>
  <c r="U66" i="4"/>
  <c r="H67" i="4"/>
  <c r="B95" i="4"/>
  <c r="D94" i="4"/>
  <c r="L70" i="4"/>
  <c r="U70" i="4" s="1"/>
  <c r="H72" i="4"/>
  <c r="C95" i="4"/>
  <c r="R78" i="4"/>
  <c r="J78" i="4"/>
  <c r="U78" i="4" s="1"/>
  <c r="AB78" i="4"/>
  <c r="N78" i="4"/>
  <c r="F78" i="4"/>
  <c r="AB80" i="4"/>
  <c r="N80" i="4"/>
  <c r="F80" i="4"/>
  <c r="R80" i="4"/>
  <c r="J80" i="4"/>
  <c r="R88" i="4"/>
  <c r="J88" i="4"/>
  <c r="AB88" i="4"/>
  <c r="N88" i="4"/>
  <c r="F88" i="4"/>
  <c r="L73" i="4"/>
  <c r="U73" i="4" s="1"/>
  <c r="H75" i="4"/>
  <c r="H94" i="4" s="1"/>
  <c r="P75" i="4"/>
  <c r="L77" i="4"/>
  <c r="U77" i="4" s="1"/>
  <c r="H79" i="4"/>
  <c r="P79" i="4"/>
  <c r="L81" i="4"/>
  <c r="U81" i="4" s="1"/>
  <c r="H82" i="4"/>
  <c r="R82" i="4"/>
  <c r="L83" i="4"/>
  <c r="U83" i="4" s="1"/>
  <c r="H84" i="4"/>
  <c r="R84" i="4"/>
  <c r="L85" i="4"/>
  <c r="U85" i="4" s="1"/>
  <c r="H86" i="4"/>
  <c r="U86" i="4" s="1"/>
  <c r="R86" i="4"/>
  <c r="L87" i="4"/>
  <c r="U87" i="4" s="1"/>
  <c r="H89" i="4"/>
  <c r="P89" i="4"/>
  <c r="J90" i="4"/>
  <c r="U90" i="4" s="1"/>
  <c r="R90" i="4"/>
  <c r="L91" i="4"/>
  <c r="U91" i="4" s="1"/>
  <c r="H92" i="4"/>
  <c r="P92" i="4"/>
  <c r="J93" i="4"/>
  <c r="R93" i="4"/>
  <c r="L90" i="4"/>
  <c r="L93" i="4"/>
  <c r="L75" i="4"/>
  <c r="L79" i="4"/>
  <c r="U79" i="4"/>
  <c r="L82" i="4"/>
  <c r="U82" i="4"/>
  <c r="L84" i="4"/>
  <c r="U84" i="4"/>
  <c r="L86" i="4"/>
  <c r="L89" i="4"/>
  <c r="U89" i="4"/>
  <c r="F90" i="4"/>
  <c r="N90" i="4"/>
  <c r="L92" i="4"/>
  <c r="F93" i="4"/>
  <c r="U40" i="4" l="1"/>
  <c r="U39" i="4"/>
  <c r="Z39" i="4" s="1"/>
  <c r="U22" i="4"/>
  <c r="U25" i="4"/>
  <c r="U75" i="4"/>
  <c r="X75" i="4" s="1"/>
  <c r="AA75" i="4" s="1"/>
  <c r="AC75" i="4" s="1"/>
  <c r="F94" i="4"/>
  <c r="U54" i="4"/>
  <c r="X54" i="4" s="1"/>
  <c r="AA54" i="4" s="1"/>
  <c r="AC54" i="4" s="1"/>
  <c r="U93" i="4"/>
  <c r="U88" i="4"/>
  <c r="X88" i="4" s="1"/>
  <c r="R94" i="4"/>
  <c r="U42" i="4"/>
  <c r="U56" i="4"/>
  <c r="V56" i="4" s="1"/>
  <c r="U16" i="4"/>
  <c r="U23" i="4"/>
  <c r="Z23" i="4" s="1"/>
  <c r="N11" i="4"/>
  <c r="U76" i="4"/>
  <c r="J94" i="4"/>
  <c r="U30" i="4"/>
  <c r="Z30" i="4" s="1"/>
  <c r="L68" i="4"/>
  <c r="AB94" i="4"/>
  <c r="U37" i="4"/>
  <c r="X37" i="4" s="1"/>
  <c r="U20" i="4"/>
  <c r="X20" i="4" s="1"/>
  <c r="U65" i="4"/>
  <c r="Z65" i="4" s="1"/>
  <c r="AA65" i="4" s="1"/>
  <c r="AC65" i="4" s="1"/>
  <c r="U53" i="4"/>
  <c r="U60" i="4"/>
  <c r="V60" i="4" s="1"/>
  <c r="U18" i="4"/>
  <c r="X18" i="4" s="1"/>
  <c r="U21" i="4"/>
  <c r="Z21" i="4" s="1"/>
  <c r="U19" i="4"/>
  <c r="X19" i="4" s="1"/>
  <c r="T94" i="4"/>
  <c r="T95" i="4" s="1"/>
  <c r="D95" i="4"/>
  <c r="H68" i="4"/>
  <c r="U62" i="4"/>
  <c r="P68" i="4"/>
  <c r="F68" i="4"/>
  <c r="V90" i="4"/>
  <c r="Z90" i="4"/>
  <c r="X90" i="4"/>
  <c r="AA90" i="4" s="1"/>
  <c r="AC90" i="4" s="1"/>
  <c r="Z81" i="4"/>
  <c r="X81" i="4"/>
  <c r="AA81" i="4" s="1"/>
  <c r="AC81" i="4" s="1"/>
  <c r="V78" i="4"/>
  <c r="Z78" i="4" s="1"/>
  <c r="V70" i="4"/>
  <c r="X70" i="4" s="1"/>
  <c r="Z63" i="4"/>
  <c r="X63" i="4"/>
  <c r="X57" i="4"/>
  <c r="AA57" i="4" s="1"/>
  <c r="AC57" i="4" s="1"/>
  <c r="V57" i="4"/>
  <c r="Z57" i="4"/>
  <c r="V76" i="4"/>
  <c r="X76" i="4" s="1"/>
  <c r="Z76" i="4"/>
  <c r="V47" i="4"/>
  <c r="Z47" i="4" s="1"/>
  <c r="X33" i="4"/>
  <c r="Z33" i="4"/>
  <c r="X22" i="4"/>
  <c r="Z22" i="4"/>
  <c r="AA22" i="4" s="1"/>
  <c r="AC22" i="4" s="1"/>
  <c r="Z83" i="4"/>
  <c r="X83" i="4"/>
  <c r="V50" i="4"/>
  <c r="X50" i="4" s="1"/>
  <c r="Z50" i="4"/>
  <c r="X39" i="4"/>
  <c r="X21" i="4"/>
  <c r="Z91" i="4"/>
  <c r="X91" i="4"/>
  <c r="Z85" i="4"/>
  <c r="X85" i="4"/>
  <c r="AA85" i="4" s="1"/>
  <c r="AC85" i="4" s="1"/>
  <c r="V73" i="4"/>
  <c r="Z73" i="4" s="1"/>
  <c r="X65" i="4"/>
  <c r="Z67" i="4"/>
  <c r="X67" i="4"/>
  <c r="V53" i="4"/>
  <c r="X53" i="4" s="1"/>
  <c r="Z53" i="4"/>
  <c r="V51" i="4"/>
  <c r="Z51" i="4" s="1"/>
  <c r="X42" i="4"/>
  <c r="Z42" i="4"/>
  <c r="X23" i="4"/>
  <c r="Z19" i="4"/>
  <c r="X93" i="4"/>
  <c r="AA93" i="4" s="1"/>
  <c r="AC93" i="4" s="1"/>
  <c r="Z93" i="4"/>
  <c r="V87" i="4"/>
  <c r="Z87" i="4" s="1"/>
  <c r="V77" i="4"/>
  <c r="X77" i="4" s="1"/>
  <c r="Z77" i="4"/>
  <c r="V88" i="4"/>
  <c r="Z88" i="4" s="1"/>
  <c r="X64" i="4"/>
  <c r="Z64" i="4"/>
  <c r="V62" i="4"/>
  <c r="V54" i="4"/>
  <c r="Z54" i="4" s="1"/>
  <c r="X34" i="4"/>
  <c r="Z34" i="4"/>
  <c r="Z82" i="4"/>
  <c r="X82" i="4"/>
  <c r="AA82" i="4" s="1"/>
  <c r="AC82" i="4" s="1"/>
  <c r="V61" i="4"/>
  <c r="X61" i="4" s="1"/>
  <c r="Z52" i="4"/>
  <c r="X52" i="4"/>
  <c r="AA52" i="4" s="1"/>
  <c r="AC52" i="4" s="1"/>
  <c r="X14" i="4"/>
  <c r="Z14" i="4"/>
  <c r="X35" i="4"/>
  <c r="Z35" i="4"/>
  <c r="N68" i="4"/>
  <c r="N95" i="4" s="1"/>
  <c r="U92" i="4"/>
  <c r="V79" i="4"/>
  <c r="X79" i="4" s="1"/>
  <c r="Z79" i="4"/>
  <c r="P94" i="4"/>
  <c r="U74" i="4"/>
  <c r="AA63" i="4"/>
  <c r="AC63" i="4" s="1"/>
  <c r="U41" i="4"/>
  <c r="J11" i="4"/>
  <c r="U38" i="4"/>
  <c r="U29" i="4"/>
  <c r="Z9" i="4"/>
  <c r="U27" i="4"/>
  <c r="U15" i="4"/>
  <c r="AB11" i="4"/>
  <c r="AB95" i="4" s="1"/>
  <c r="H11" i="4"/>
  <c r="V75" i="4"/>
  <c r="Z75" i="4" s="1"/>
  <c r="V55" i="4"/>
  <c r="Z55" i="4" s="1"/>
  <c r="V45" i="4"/>
  <c r="X45" i="4" s="1"/>
  <c r="X25" i="4"/>
  <c r="Z25" i="4"/>
  <c r="X31" i="4"/>
  <c r="Z31" i="4"/>
  <c r="X9" i="4"/>
  <c r="U80" i="4"/>
  <c r="U46" i="4"/>
  <c r="U32" i="4"/>
  <c r="U28" i="4"/>
  <c r="U24" i="4"/>
  <c r="U48" i="4"/>
  <c r="J68" i="4"/>
  <c r="L11" i="4"/>
  <c r="X10" i="4"/>
  <c r="AA10" i="4" s="1"/>
  <c r="AC10" i="4" s="1"/>
  <c r="U13" i="4"/>
  <c r="R11" i="4"/>
  <c r="U26" i="4"/>
  <c r="Z86" i="4"/>
  <c r="X86" i="4"/>
  <c r="AA86" i="4" s="1"/>
  <c r="AC86" i="4" s="1"/>
  <c r="V59" i="4"/>
  <c r="X59" i="4" s="1"/>
  <c r="AA59" i="4" s="1"/>
  <c r="AC59" i="4" s="1"/>
  <c r="Z59" i="4"/>
  <c r="V44" i="4"/>
  <c r="Z44" i="4" s="1"/>
  <c r="X40" i="4"/>
  <c r="Z40" i="4"/>
  <c r="V89" i="4"/>
  <c r="X89" i="4" s="1"/>
  <c r="Z84" i="4"/>
  <c r="X84" i="4"/>
  <c r="U72" i="4"/>
  <c r="L94" i="4"/>
  <c r="X66" i="4"/>
  <c r="Z66" i="4"/>
  <c r="U49" i="4"/>
  <c r="X17" i="4"/>
  <c r="AA17" i="4" s="1"/>
  <c r="Z17" i="4"/>
  <c r="X16" i="4"/>
  <c r="Z16" i="4"/>
  <c r="R68" i="4"/>
  <c r="U58" i="4"/>
  <c r="F11" i="4"/>
  <c r="Z8" i="4"/>
  <c r="Z11" i="4" s="1"/>
  <c r="Z10" i="4"/>
  <c r="AA30" i="4" l="1"/>
  <c r="AC30" i="4" s="1"/>
  <c r="Z18" i="4"/>
  <c r="AA18" i="4" s="1"/>
  <c r="AC18" i="4" s="1"/>
  <c r="Z37" i="4"/>
  <c r="Z20" i="4"/>
  <c r="X30" i="4"/>
  <c r="AA89" i="4"/>
  <c r="AC89" i="4" s="1"/>
  <c r="Z60" i="4"/>
  <c r="AA60" i="4" s="1"/>
  <c r="AC60" i="4" s="1"/>
  <c r="X60" i="4"/>
  <c r="Z56" i="4"/>
  <c r="X56" i="4"/>
  <c r="AA56" i="4" s="1"/>
  <c r="AC56" i="4" s="1"/>
  <c r="X55" i="4"/>
  <c r="AA55" i="4" s="1"/>
  <c r="AC55" i="4" s="1"/>
  <c r="X11" i="4"/>
  <c r="L95" i="4"/>
  <c r="AA64" i="4"/>
  <c r="AC64" i="4" s="1"/>
  <c r="AA42" i="4"/>
  <c r="AC42" i="4" s="1"/>
  <c r="AA84" i="4"/>
  <c r="AC84" i="4" s="1"/>
  <c r="Z89" i="4"/>
  <c r="X44" i="4"/>
  <c r="J95" i="4"/>
  <c r="AA9" i="4"/>
  <c r="AC9" i="4" s="1"/>
  <c r="Z61" i="4"/>
  <c r="X51" i="4"/>
  <c r="AA51" i="4" s="1"/>
  <c r="AC51" i="4" s="1"/>
  <c r="AA91" i="4"/>
  <c r="AC91" i="4" s="1"/>
  <c r="AA83" i="4"/>
  <c r="AC83" i="4" s="1"/>
  <c r="X47" i="4"/>
  <c r="AA88" i="4"/>
  <c r="AC88" i="4" s="1"/>
  <c r="AA67" i="4"/>
  <c r="AC67" i="4" s="1"/>
  <c r="Z70" i="4"/>
  <c r="AA76" i="4"/>
  <c r="AC76" i="4" s="1"/>
  <c r="AA79" i="4"/>
  <c r="AC79" i="4" s="1"/>
  <c r="AA77" i="4"/>
  <c r="AC77" i="4" s="1"/>
  <c r="AA53" i="4"/>
  <c r="AC53" i="4" s="1"/>
  <c r="AA50" i="4"/>
  <c r="AC50" i="4" s="1"/>
  <c r="H95" i="4"/>
  <c r="F95" i="4"/>
  <c r="AA35" i="4"/>
  <c r="AC35" i="4" s="1"/>
  <c r="AA34" i="4"/>
  <c r="AC34" i="4" s="1"/>
  <c r="AA23" i="4"/>
  <c r="AC23" i="4" s="1"/>
  <c r="AA21" i="4"/>
  <c r="AC21" i="4" s="1"/>
  <c r="AA33" i="4"/>
  <c r="AC33" i="4" s="1"/>
  <c r="AA25" i="4"/>
  <c r="AC25" i="4" s="1"/>
  <c r="AA31" i="4"/>
  <c r="AC31" i="4" s="1"/>
  <c r="AA37" i="4"/>
  <c r="AC37" i="4" s="1"/>
  <c r="AA20" i="4"/>
  <c r="AC20" i="4" s="1"/>
  <c r="AA19" i="4"/>
  <c r="AC19" i="4" s="1"/>
  <c r="Z62" i="4"/>
  <c r="P95" i="4"/>
  <c r="AA44" i="4"/>
  <c r="AC44" i="4" s="1"/>
  <c r="X26" i="4"/>
  <c r="Z26" i="4"/>
  <c r="X28" i="4"/>
  <c r="Z28" i="4"/>
  <c r="X38" i="4"/>
  <c r="Z38" i="4"/>
  <c r="V92" i="4"/>
  <c r="Z92" i="4" s="1"/>
  <c r="AA8" i="4"/>
  <c r="V74" i="4"/>
  <c r="X74" i="4" s="1"/>
  <c r="AA14" i="4"/>
  <c r="AC14" i="4" s="1"/>
  <c r="X62" i="4"/>
  <c r="AA62" i="4" s="1"/>
  <c r="AC62" i="4" s="1"/>
  <c r="X87" i="4"/>
  <c r="AA87" i="4" s="1"/>
  <c r="AC87" i="4" s="1"/>
  <c r="R95" i="4"/>
  <c r="AC17" i="4"/>
  <c r="V72" i="4"/>
  <c r="Z72" i="4" s="1"/>
  <c r="AA40" i="4"/>
  <c r="AC40" i="4" s="1"/>
  <c r="X24" i="4"/>
  <c r="Z24" i="4"/>
  <c r="V46" i="4"/>
  <c r="Z46" i="4" s="1"/>
  <c r="V80" i="4"/>
  <c r="Z80" i="4"/>
  <c r="X80" i="4"/>
  <c r="Z45" i="4"/>
  <c r="AA45" i="4" s="1"/>
  <c r="AC45" i="4" s="1"/>
  <c r="X15" i="4"/>
  <c r="Z15" i="4"/>
  <c r="X41" i="4"/>
  <c r="Z41" i="4"/>
  <c r="X73" i="4"/>
  <c r="AA73" i="4" s="1"/>
  <c r="AC73" i="4" s="1"/>
  <c r="X78" i="4"/>
  <c r="AA78" i="4" s="1"/>
  <c r="AC78" i="4" s="1"/>
  <c r="X27" i="4"/>
  <c r="Z27" i="4"/>
  <c r="AA70" i="4"/>
  <c r="AA16" i="4"/>
  <c r="AC16" i="4" s="1"/>
  <c r="AA66" i="4"/>
  <c r="AC66" i="4" s="1"/>
  <c r="X32" i="4"/>
  <c r="Z32" i="4"/>
  <c r="AA47" i="4"/>
  <c r="AC47" i="4" s="1"/>
  <c r="V58" i="4"/>
  <c r="X58" i="4" s="1"/>
  <c r="Z58" i="4"/>
  <c r="Z49" i="4"/>
  <c r="X49" i="4"/>
  <c r="X13" i="4"/>
  <c r="Z13" i="4"/>
  <c r="V48" i="4"/>
  <c r="Z48" i="4" s="1"/>
  <c r="X29" i="4"/>
  <c r="Z29" i="4"/>
  <c r="AA61" i="4"/>
  <c r="AC61" i="4" s="1"/>
  <c r="AA39" i="4"/>
  <c r="AC39" i="4" s="1"/>
  <c r="U94" i="4"/>
  <c r="U95" i="4" s="1"/>
  <c r="Z74" i="4" l="1"/>
  <c r="Z94" i="4" s="1"/>
  <c r="X48" i="4"/>
  <c r="AA58" i="4"/>
  <c r="AC58" i="4" s="1"/>
  <c r="X72" i="4"/>
  <c r="AA72" i="4" s="1"/>
  <c r="AC72" i="4" s="1"/>
  <c r="V94" i="4"/>
  <c r="V68" i="4"/>
  <c r="AA28" i="4"/>
  <c r="AC28" i="4" s="1"/>
  <c r="AA24" i="4"/>
  <c r="AC24" i="4" s="1"/>
  <c r="AA38" i="4"/>
  <c r="AC38" i="4" s="1"/>
  <c r="AA26" i="4"/>
  <c r="AC26" i="4" s="1"/>
  <c r="AA29" i="4"/>
  <c r="AC29" i="4" s="1"/>
  <c r="Z68" i="4"/>
  <c r="AA27" i="4"/>
  <c r="AC27" i="4" s="1"/>
  <c r="AA15" i="4"/>
  <c r="AC15" i="4" s="1"/>
  <c r="X92" i="4"/>
  <c r="AA92" i="4" s="1"/>
  <c r="AC92" i="4" s="1"/>
  <c r="AA48" i="4"/>
  <c r="AC48" i="4" s="1"/>
  <c r="AA13" i="4"/>
  <c r="AC70" i="4"/>
  <c r="X46" i="4"/>
  <c r="AA46" i="4" s="1"/>
  <c r="AC46" i="4" s="1"/>
  <c r="AA49" i="4"/>
  <c r="AC49" i="4" s="1"/>
  <c r="AA32" i="4"/>
  <c r="AC32" i="4" s="1"/>
  <c r="AA41" i="4"/>
  <c r="AC41" i="4" s="1"/>
  <c r="AA80" i="4"/>
  <c r="AC80" i="4" s="1"/>
  <c r="AC8" i="4"/>
  <c r="AC11" i="4" s="1"/>
  <c r="AA11" i="4"/>
  <c r="AA74" i="4" l="1"/>
  <c r="AC74" i="4" s="1"/>
  <c r="X94" i="4"/>
  <c r="V95" i="4"/>
  <c r="Z95" i="4"/>
  <c r="AA94" i="4"/>
  <c r="X68" i="4"/>
  <c r="X95" i="4" s="1"/>
  <c r="AA68" i="4"/>
  <c r="AC13" i="4"/>
  <c r="AC68" i="4" s="1"/>
  <c r="G37" i="1" l="1"/>
  <c r="G35" i="1" s="1"/>
  <c r="AA95" i="4"/>
  <c r="F9" i="3" l="1"/>
  <c r="F37" i="1"/>
  <c r="F35" i="1" s="1"/>
  <c r="F34" i="1" s="1"/>
  <c r="H37" i="1"/>
  <c r="H35" i="1" s="1"/>
  <c r="H34" i="1" s="1"/>
  <c r="G9" i="3" l="1"/>
  <c r="G34" i="1"/>
</calcChain>
</file>

<file path=xl/comments1.xml><?xml version="1.0" encoding="utf-8"?>
<comments xmlns="http://schemas.openxmlformats.org/spreadsheetml/2006/main">
  <authors>
    <author>Автор</author>
  </authors>
  <commentList>
    <comment ref="C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шк + сад
</t>
        </r>
      </text>
    </comment>
  </commentList>
</comments>
</file>

<file path=xl/sharedStrings.xml><?xml version="1.0" encoding="utf-8"?>
<sst xmlns="http://schemas.openxmlformats.org/spreadsheetml/2006/main" count="1866" uniqueCount="672">
  <si>
    <t>Раздел 1. Поступления и выплаты</t>
  </si>
  <si>
    <t>Наименование показателя</t>
  </si>
  <si>
    <t>Код строки</t>
  </si>
  <si>
    <t>Сумма</t>
  </si>
  <si>
    <t>за пределами планового периода</t>
  </si>
  <si>
    <t>x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</si>
  <si>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</si>
  <si>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</si>
  <si>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</si>
  <si>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</si>
  <si>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субсидии на финансовое обеспечение выполнения государственного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</si>
  <si>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</si>
  <si>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</si>
  <si>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</si>
  <si>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</si>
  <si>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</si>
  <si>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</si>
  <si>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</si>
  <si>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</si>
  <si>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</si>
  <si>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</si>
  <si>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</si>
  <si>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</si>
  <si>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</si>
  <si>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</si>
  <si>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</si>
  <si>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</si>
  <si>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</si>
  <si>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</si>
  <si>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</si>
  <si>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</si>
  <si>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</si>
  <si>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</si>
  <si>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</si>
  <si>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</si>
  <si>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</si>
  <si>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</si>
  <si>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</si>
  <si>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</si>
  <si>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</si>
  <si>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</si>
  <si>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</si>
  <si>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</si>
  <si>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</si>
  <si>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</si>
  <si>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</si>
  <si>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</si>
  <si>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</si>
  <si>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</si>
  <si>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</si>
  <si>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</si>
  <si>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имущества</t>
  </si>
  <si>
    <t>прочую закупку товаров, работ и услуг, всего</t>
  </si>
  <si>
    <t>капитальные вложения в объекты государственной собственности, всего</t>
  </si>
  <si>
    <t>приобретение объектов недвижимого имущества государственными учреждениями</t>
  </si>
  <si>
    <t>строительство (реконструкция) объектов недвижимого имущества государственными учреждениями</t>
  </si>
  <si>
    <t>возврат в бюджет средств субсидии</t>
  </si>
  <si>
    <t>Код по бюджетной классификации Российской Федерации</t>
  </si>
  <si>
    <t xml:space="preserve">Аналитический код </t>
  </si>
  <si>
    <t xml:space="preserve">прочие поступления, всего </t>
  </si>
  <si>
    <t>расходы на закупку товаров, работ, услуг, всего</t>
  </si>
  <si>
    <t>Выплаты, уменьшающие доход, всего</t>
  </si>
  <si>
    <t xml:space="preserve">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</si>
  <si>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</si>
  <si>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</si>
  <si>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</si>
  <si>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х</t>
  </si>
  <si>
    <t>N п/п</t>
  </si>
  <si>
    <t>Коды строк</t>
  </si>
  <si>
    <t>Год начала закупки</t>
  </si>
  <si>
    <t>1.1.</t>
  </si>
  <si>
    <t>1.2.</t>
  </si>
  <si>
    <t>1.3.</t>
  </si>
  <si>
    <t>1.4.</t>
  </si>
  <si>
    <t>за счет субсидий, предоставляемых на финансовое обеспечение выполнения государственного задания</t>
  </si>
  <si>
    <t>1.4.1.1.</t>
  </si>
  <si>
    <t>в соответствии с Федеральным законом N 44-ФЗ</t>
  </si>
  <si>
    <t>1.4.1.2.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</si>
  <si>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</si>
  <si>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</si>
  <si>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</si>
  <si>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1.4.2.2.</t>
  </si>
  <si>
    <t>1.4.3.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</si>
  <si>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</si>
  <si>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</si>
  <si>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</si>
  <si>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</si>
  <si>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</si>
  <si>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</si>
  <si>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</si>
  <si>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</si>
  <si>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в соответствии с Федеральным законом N 223-ФЗ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</si>
  <si>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</si>
  <si>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</si>
  <si>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</si>
  <si>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</si>
  <si>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</si>
  <si>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</si>
  <si>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за счет субсидий, предоставляемых на осуществление капитальных вложений</t>
  </si>
  <si>
    <t>Остаток средств на начало текущего финансового года</t>
  </si>
  <si>
    <t>Остаток средств на конец текущего финансового года</t>
  </si>
  <si>
    <t>Раздел 3. Свод затрат по мероприятиям</t>
  </si>
  <si>
    <t>Наименование</t>
  </si>
  <si>
    <t>КОСГУ</t>
  </si>
  <si>
    <t>Всего по учреждению</t>
  </si>
  <si>
    <t>всего</t>
  </si>
  <si>
    <t>в том числе</t>
  </si>
  <si>
    <t>на выполнение государственного задания</t>
  </si>
  <si>
    <t>иные субсидии</t>
  </si>
  <si>
    <t>на выполнение услуг по иной, приносящей доход деятельности</t>
  </si>
  <si>
    <t>безвозмездные поступления</t>
  </si>
  <si>
    <t>1.</t>
  </si>
  <si>
    <t>Выплаты персоналу, всего</t>
  </si>
  <si>
    <t>Заработная плата</t>
  </si>
  <si>
    <t>выплаты по сокращению</t>
  </si>
  <si>
    <t>Льготный проезд</t>
  </si>
  <si>
    <t>Командировочные расходы</t>
  </si>
  <si>
    <t>Начисления на выплаты по оплате труда</t>
  </si>
  <si>
    <t>Расходы на закупку товаров, работ, услуг, всего</t>
  </si>
  <si>
    <t>Услуги связи, всего</t>
  </si>
  <si>
    <t>из них</t>
  </si>
  <si>
    <t>Транспортные услуги</t>
  </si>
  <si>
    <t>Коммунальные услуги, всего</t>
  </si>
  <si>
    <t>Арендная плата за пользование имуществом</t>
  </si>
  <si>
    <t>Работы, услуги по содержанию имущества, всего</t>
  </si>
  <si>
    <t>Прочие работы, услуги, всего</t>
  </si>
  <si>
    <t>Безвозмездные перечисления организациям</t>
  </si>
  <si>
    <t>безвозмездные перечисления государственным организациям</t>
  </si>
  <si>
    <t>4.</t>
  </si>
  <si>
    <t>Социальные и иные выплаты, всего</t>
  </si>
  <si>
    <t>пособия по социальной помощи</t>
  </si>
  <si>
    <t>пенсии, пособия, выплачиваемые организациями сектора государственного управления</t>
  </si>
  <si>
    <t>5.</t>
  </si>
  <si>
    <t>Уплата налогов, сборов и иных платежей, всего</t>
  </si>
  <si>
    <t>прочие расходы (кроме расходов на закупку товаров, работ, услуг), всего</t>
  </si>
  <si>
    <t>6.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</si>
  <si>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</si>
  <si>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</si>
  <si>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</si>
  <si>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</si>
  <si>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запасов, всего</t>
  </si>
  <si>
    <t>7.</t>
  </si>
  <si>
    <t>Поступление финансовых активов, всего</t>
  </si>
  <si>
    <t>Из них: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</si>
  <si>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</si>
  <si>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</si>
  <si>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8.</t>
  </si>
  <si>
    <t>Выбытие финансовых активов, всего</t>
  </si>
  <si>
    <t>уменьшение остатков средств</t>
  </si>
  <si>
    <t>прочие выбытия</t>
  </si>
  <si>
    <t>Транспортный участок (водители)</t>
  </si>
  <si>
    <t>Транспортный участок (Техобслуживание и тех. ремонт транспорта)</t>
  </si>
  <si>
    <t>9.</t>
  </si>
  <si>
    <t>ИТОГО РАСХОДОВ</t>
  </si>
  <si>
    <t>10.</t>
  </si>
  <si>
    <t>Распределяемые расходы, всего</t>
  </si>
  <si>
    <t>Общепроизводственные расходы</t>
  </si>
  <si>
    <t>Общехозяйственные расходы</t>
  </si>
  <si>
    <t>11.</t>
  </si>
  <si>
    <t>ВСЕГО РАСХОДОВ</t>
  </si>
  <si>
    <t>за счет федерального бюджета</t>
  </si>
  <si>
    <t>за счет окружного бюджета</t>
  </si>
  <si>
    <t>за счет городского бюджета</t>
  </si>
  <si>
    <t>за счет дорожного фонда</t>
  </si>
  <si>
    <t>за счет приносящей доход деятельности</t>
  </si>
  <si>
    <t>за счет безвозмездных поступлений</t>
  </si>
  <si>
    <t>12.</t>
  </si>
  <si>
    <t>Поступления от доходов, всего</t>
  </si>
  <si>
    <t>12.1.</t>
  </si>
  <si>
    <t>Доходы от оказания услуг, работ, компенсации затрат учреждений, всего, в том числе</t>
  </si>
  <si>
    <t>Субсидии на финансовое обеспечение выполнения государственного задания, всего</t>
  </si>
  <si>
    <t>из федерального бюджета</t>
  </si>
  <si>
    <t>из окружного бюджета</t>
  </si>
  <si>
    <t>из городского бюджета</t>
  </si>
  <si>
    <t>субсидии, предоставляемые в соответствии с абзацем вторым пункта 1 статьи 78.1 Бюджетного кодекса РФ</t>
  </si>
  <si>
    <t>из бюджета Федерального фонда обязательного медицинского страхования</t>
  </si>
  <si>
    <t>средства обязательного медицинского страхования</t>
  </si>
  <si>
    <t>из средств дорожного фонда</t>
  </si>
  <si>
    <t>Средства от приносящей доход деятельности, в том числе</t>
  </si>
  <si>
    <t>12.2.</t>
  </si>
  <si>
    <t>Доходы от штрафов, пеней, иных сумм принудительного изъятия, всего</t>
  </si>
  <si>
    <t>12.3.</t>
  </si>
  <si>
    <t>Безвозмездные денежные поступления, всего</t>
  </si>
  <si>
    <t>12.4.</t>
  </si>
  <si>
    <t>Прочие доходы, всего</t>
  </si>
  <si>
    <t>Целевая субсидия N всего, в т.ч.</t>
  </si>
  <si>
    <t>субсидии на осуществление капитальных вложений, всего, в т.ч.</t>
  </si>
  <si>
    <t>12.5.</t>
  </si>
  <si>
    <t>Прочие поступления, всего</t>
  </si>
  <si>
    <t>13.</t>
  </si>
  <si>
    <t>Остаток средств на начало года</t>
  </si>
  <si>
    <t>14.</t>
  </si>
  <si>
    <t>том числе:</t>
  </si>
  <si>
    <t>налог на прибыль</t>
  </si>
  <si>
    <t>налог на добавленную стоимость</t>
  </si>
  <si>
    <t>прочие налоги, уменьшающие доход</t>
  </si>
  <si>
    <t>15.</t>
  </si>
  <si>
    <t>Возврат средств, всего</t>
  </si>
  <si>
    <t>16.</t>
  </si>
  <si>
    <t>Остаток средств на конец года</t>
  </si>
  <si>
    <t>Расчеты страховых взносов на обязательное страхование</t>
  </si>
  <si>
    <t>в Пенсионный фонд РФ, в Фонд социального страхования РФ,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</si>
  <si>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</si>
  <si>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</si>
  <si>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</si>
  <si>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</si>
  <si>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всего, в том числе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</si>
  <si>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</si>
  <si>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</si>
  <si>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</si>
  <si>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всего, в том числе: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</si>
  <si>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</si>
  <si>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</si>
  <si>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</si>
  <si>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</si>
  <si>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</si>
  <si>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</si>
  <si>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</si>
  <si>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</si>
  <si>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</si>
  <si>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</si>
  <si>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>Итого:</t>
  </si>
  <si>
    <t>сумма, руб.</t>
  </si>
  <si>
    <t>&lt;...&gt;</t>
  </si>
  <si>
    <t>Расчет расходов на оплату услуг связи</t>
  </si>
  <si>
    <t>Наименование расходов</t>
  </si>
  <si>
    <t>Количество номеров</t>
  </si>
  <si>
    <t>Количество платежей в год</t>
  </si>
  <si>
    <t>Стоимость за единицу, руб.</t>
  </si>
  <si>
    <t>Сумма, руб. (гр. 3 x гр. 4 x гр. 5)</t>
  </si>
  <si>
    <t>Расчет расходов на оплату коммунальных услуг</t>
  </si>
  <si>
    <t>Размер потребления ресурсов</t>
  </si>
  <si>
    <t>Тариф (с учетом НДС), руб.</t>
  </si>
  <si>
    <t>Сумма, руб. (гр. 3 x гр. 4)</t>
  </si>
  <si>
    <t>Расчет расходов на оплату транспортных</t>
  </si>
  <si>
    <t>услуг сторонних организаций</t>
  </si>
  <si>
    <t>Количество услуг перевозки</t>
  </si>
  <si>
    <t>Цена услуги перевозки, руб.</t>
  </si>
  <si>
    <t>Расчет расходов на оплату работ, услуг</t>
  </si>
  <si>
    <t>по содержанию имущества</t>
  </si>
  <si>
    <t>Объект</t>
  </si>
  <si>
    <t>Количество работ (услуг)</t>
  </si>
  <si>
    <t>Стоимость работ (услуг), руб.</t>
  </si>
  <si>
    <t>Сумма, руб. (гр. 4 x гр. 5)</t>
  </si>
  <si>
    <t>Расчет расходов на оплату прочих работ, услуг</t>
  </si>
  <si>
    <t>Количество услуг</t>
  </si>
  <si>
    <t>Стоимость услуги, руб.</t>
  </si>
  <si>
    <t>Расчет расходов на безвозмездные</t>
  </si>
  <si>
    <t>перечисления организациям (строка 240)</t>
  </si>
  <si>
    <t>Размер одной выплаты, руб.</t>
  </si>
  <si>
    <t>Количество выплат в год</t>
  </si>
  <si>
    <t>Общая сумма выплат, руб. (гр. 3 x гр. 4)</t>
  </si>
  <si>
    <t>Расчеты расходов на социальные и иные</t>
  </si>
  <si>
    <t>выплаты населению (строка 260)</t>
  </si>
  <si>
    <t>Расчет прочих расходов (кроме расходов на закупку</t>
  </si>
  <si>
    <t>товаров, работ, услуг) (строка 290)</t>
  </si>
  <si>
    <t>Расчет расходов на уплату налогов, сборов и иных платежей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</si>
  <si>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</si>
  <si>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</si>
  <si>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</si>
  <si>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Расчет расходов на оплату услуг размещения</t>
  </si>
  <si>
    <t>отходов на полигоне</t>
  </si>
  <si>
    <t>Наименование отхода вывоза</t>
  </si>
  <si>
    <t>Объем вывоза, куб. м</t>
  </si>
  <si>
    <t>Стоимость 1 куб. м, руб.</t>
  </si>
  <si>
    <t>Всего затрат, руб.</t>
  </si>
  <si>
    <t>Расчет расходов на приобретение основных средств,</t>
  </si>
  <si>
    <t>материальных запасов (строки 310, 340)</t>
  </si>
  <si>
    <t>Количество</t>
  </si>
  <si>
    <t>Средняя стоимость, руб.</t>
  </si>
  <si>
    <t>Сумма, руб. (гр. 2 x гр. 3)</t>
  </si>
  <si>
    <t>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&lt;12&gt;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</si>
  <si>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&lt;12&gt;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</si>
  <si>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 &lt;13&gt;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</si>
  <si>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&lt;13&gt;</t>
  </si>
  <si>
    <t xml:space="preserve">в соответствии с Федеральным законом N 223-ФЗ </t>
  </si>
  <si>
    <t>в соответствии с Федеральным законом N 223-ФЗ &lt;14&gt;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</si>
  <si>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</t>
  </si>
  <si>
    <t>Дата</t>
  </si>
  <si>
    <t>по ОКЕИ</t>
  </si>
  <si>
    <t>Коды</t>
  </si>
  <si>
    <t>Орган, осуществляющий</t>
  </si>
  <si>
    <t>по Сводному реестру</t>
  </si>
  <si>
    <t>глава по БК</t>
  </si>
  <si>
    <t>ИНН</t>
  </si>
  <si>
    <t>КПП</t>
  </si>
  <si>
    <t>Единица измерения: руб</t>
  </si>
  <si>
    <t xml:space="preserve">                    </t>
  </si>
  <si>
    <t xml:space="preserve">                                                                  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</si>
  <si>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</si>
  <si>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</si>
  <si>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</si>
  <si>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 xml:space="preserve">                             (подпись)                             (расшифровка подписи)</t>
  </si>
  <si>
    <t xml:space="preserve">Учреждение </t>
  </si>
  <si>
    <t xml:space="preserve">функции и полномочия учредителя </t>
  </si>
  <si>
    <t xml:space="preserve">Департамент образования, культуры и спорта </t>
  </si>
  <si>
    <t>Ненецкого автономного округа</t>
  </si>
  <si>
    <t>ДОКиС НАО</t>
  </si>
  <si>
    <t>государственное бюджетное дошкольное образовательное</t>
  </si>
  <si>
    <t>учреждение Ненецкого автономного округа "Детский</t>
  </si>
  <si>
    <t>сад "Кораблик"</t>
  </si>
  <si>
    <t>на выполнение государственного задания, всего</t>
  </si>
  <si>
    <t>на оказание услуг</t>
  </si>
  <si>
    <t>на выполнение работ</t>
  </si>
  <si>
    <t>Расчет фонда оплаты труда по государственному заданию  ГБДОУ НАО "Детский сад "Кораблик"</t>
  </si>
  <si>
    <t>(наименование учреждения)</t>
  </si>
  <si>
    <t>Наименование  должности</t>
  </si>
  <si>
    <t>Кол-во штатных единиц</t>
  </si>
  <si>
    <t xml:space="preserve">Должностной оклад </t>
  </si>
  <si>
    <t>Должностной оклад  от размера ставки</t>
  </si>
  <si>
    <t>Надбавка за стаж работы</t>
  </si>
  <si>
    <t>Надбавка молодому специалисту</t>
  </si>
  <si>
    <t>Вредные условия труда</t>
  </si>
  <si>
    <t>Поощрительная надбавка за звание, категорию</t>
  </si>
  <si>
    <t>Иные выплаты (за работу с детьми ОВЗ, за работу в выходные и праздничные)</t>
  </si>
  <si>
    <t>Иные выплаты (надбавка за сложность и напряженность)</t>
  </si>
  <si>
    <t>оплата в ночное время</t>
  </si>
  <si>
    <t>ИТОГО</t>
  </si>
  <si>
    <t>Доплата до МРОТ (до 12 130,00)</t>
  </si>
  <si>
    <t>Районный коэффициент</t>
  </si>
  <si>
    <t>Надбавка за стаж работы в районах крайнего севера</t>
  </si>
  <si>
    <t>ИТОГО в месяц</t>
  </si>
  <si>
    <t>Материальная помощь к отпуску</t>
  </si>
  <si>
    <t>ИТОГО в год</t>
  </si>
  <si>
    <t>%</t>
  </si>
  <si>
    <t>Руководители</t>
  </si>
  <si>
    <t>Заведующий</t>
  </si>
  <si>
    <t>Главный бухгалтер</t>
  </si>
  <si>
    <t>Зам.заведующего по ВМР</t>
  </si>
  <si>
    <t>Всего руководители</t>
  </si>
  <si>
    <t>Специалисты, служащие</t>
  </si>
  <si>
    <t>инструктор по физической культуре</t>
  </si>
  <si>
    <t>Музыкальный руководитель</t>
  </si>
  <si>
    <t>Социальный педагог</t>
  </si>
  <si>
    <t>Воспитатель</t>
  </si>
  <si>
    <t>Педагог-психолог</t>
  </si>
  <si>
    <t>Логопед</t>
  </si>
  <si>
    <t>Дефектолог</t>
  </si>
  <si>
    <t>Младший воспитатель</t>
  </si>
  <si>
    <t>Инспектор по кадрам</t>
  </si>
  <si>
    <t>Заведующий складом</t>
  </si>
  <si>
    <t>Заведующий хозяйством</t>
  </si>
  <si>
    <t>Бухгалтер</t>
  </si>
  <si>
    <t>Инспектор по охране труда</t>
  </si>
  <si>
    <t>Делопроизводитель</t>
  </si>
  <si>
    <t>Всего специалисты, служащие</t>
  </si>
  <si>
    <t>Технический, прочий персонал</t>
  </si>
  <si>
    <t>Кастелянша</t>
  </si>
  <si>
    <t>Машинист по стирке белья и ремонту спец.одежды</t>
  </si>
  <si>
    <t>Подсобный рабочий</t>
  </si>
  <si>
    <t>Дворник</t>
  </si>
  <si>
    <t>Уборщик производственных и служебных помещений</t>
  </si>
  <si>
    <t>Сторож</t>
  </si>
  <si>
    <t>Рабочий по комплексному обслуживанию и ремонту зданий</t>
  </si>
  <si>
    <t>Повар</t>
  </si>
  <si>
    <t>Водитель</t>
  </si>
  <si>
    <t>Всего технический, прочий персонал</t>
  </si>
  <si>
    <t>ВСЕГО по учреждению</t>
  </si>
  <si>
    <t>остаток субсидии предыдущего года на выполнение государственного задания</t>
  </si>
  <si>
    <t>-</t>
  </si>
  <si>
    <t>Оплата земельного налога</t>
  </si>
  <si>
    <t>Оплата налога на имущество</t>
  </si>
  <si>
    <t>Иные платежи</t>
  </si>
  <si>
    <t>Телефонная связь (абонентская плата)</t>
  </si>
  <si>
    <t>Междугородние переговоры</t>
  </si>
  <si>
    <t>Внутризоновые соединения</t>
  </si>
  <si>
    <t>Местные содинения</t>
  </si>
  <si>
    <t>Марки, конверты</t>
  </si>
  <si>
    <t>Интернет</t>
  </si>
  <si>
    <t>Электроснабжение</t>
  </si>
  <si>
    <t>Теплоснабжение</t>
  </si>
  <si>
    <t>Холодное водоснабжение</t>
  </si>
  <si>
    <t>Горячее водоснабжение</t>
  </si>
  <si>
    <t>Водоотведение</t>
  </si>
  <si>
    <t>Вывоз жидких бытовых отходов</t>
  </si>
  <si>
    <t>Курьерская доставка</t>
  </si>
  <si>
    <t>Мебель детская</t>
  </si>
  <si>
    <t>Малые архитектурные формы</t>
  </si>
  <si>
    <t>предрейсовые медосмотры</t>
  </si>
  <si>
    <t>монтаж системы пожарной сигнализации</t>
  </si>
  <si>
    <t>составление сметного расчета</t>
  </si>
  <si>
    <t>установка стеклопакета</t>
  </si>
  <si>
    <t>замена светильников на энергосберегающие</t>
  </si>
  <si>
    <t>поддержка и обновление сайта</t>
  </si>
  <si>
    <t>обслуживание бухгалтерских программ</t>
  </si>
  <si>
    <t>оценка условий труда</t>
  </si>
  <si>
    <t>медицинские осмотры</t>
  </si>
  <si>
    <t>Очистка снега с крыш</t>
  </si>
  <si>
    <t>Тех.обсл. Видеонаблюдения</t>
  </si>
  <si>
    <t>обслуживание пожарных рукавов</t>
  </si>
  <si>
    <t>Замена фурнитуры</t>
  </si>
  <si>
    <t>Заправка картриджей</t>
  </si>
  <si>
    <t>Обработка ртутных ламп</t>
  </si>
  <si>
    <t>Модернизация информационной системы</t>
  </si>
  <si>
    <t>Дератизация помещений</t>
  </si>
  <si>
    <t>Обслуживание электросетей</t>
  </si>
  <si>
    <t>Монтаж комплпекта заземления</t>
  </si>
  <si>
    <t>Поверка средств измерения</t>
  </si>
  <si>
    <t>Огнезащитная обработка</t>
  </si>
  <si>
    <t>Тех.обслуживание СКУД</t>
  </si>
  <si>
    <t>Установка и монтаж уплотнителя дверей</t>
  </si>
  <si>
    <t>Тех.обслуживание автомобиля</t>
  </si>
  <si>
    <t>Очистка снега с территории</t>
  </si>
  <si>
    <t>Тех.обсл. Пожарной и охранной сигнализации</t>
  </si>
  <si>
    <t>Здание</t>
  </si>
  <si>
    <t>Сварочные работы</t>
  </si>
  <si>
    <t>оказания услуг по техническому обслуживанию внутренних систем: водоснабжения, теплоснабжения, канализации</t>
  </si>
  <si>
    <t>По данной форме заполняются расчеты затрат на приобретение материальных запасов по направлениям:</t>
  </si>
  <si>
    <t>Канцелярские товары</t>
  </si>
  <si>
    <t>Канцелярские товары для проведения занятий с воспитанниками</t>
  </si>
  <si>
    <t>Картриджы</t>
  </si>
  <si>
    <t>Игрушки</t>
  </si>
  <si>
    <t>Мягкий инвентарь</t>
  </si>
  <si>
    <t>Моющие средства</t>
  </si>
  <si>
    <t>Горюче-смазочные материалы</t>
  </si>
  <si>
    <t>Иные материальные запасы</t>
  </si>
  <si>
    <t>Сумма на продукты питания</t>
  </si>
  <si>
    <t>Коэффициент посещаемости</t>
  </si>
  <si>
    <t xml:space="preserve">Стоимость дето-дня* </t>
  </si>
  <si>
    <t>Плановое количество воспитанников</t>
  </si>
  <si>
    <t xml:space="preserve">Плановое количество дней работы учреждения в год </t>
  </si>
  <si>
    <t>Плановое количество дето-дней в году</t>
  </si>
  <si>
    <t>прочие выплаты</t>
  </si>
  <si>
    <t>паразитологические исследования (Санитарно-бактериолог исслед смывов,Лабораторные исследования проб продуктов)</t>
  </si>
  <si>
    <t>приобретение лицензии (Приобретение лицензии на базу данных "Образование")</t>
  </si>
  <si>
    <t>Расходы на канцелярские товары</t>
  </si>
  <si>
    <t>I. На воспитанника</t>
  </si>
  <si>
    <t>Единица измерения</t>
  </si>
  <si>
    <t>Количество на 1 чел.</t>
  </si>
  <si>
    <t>Цена за ед., руб.</t>
  </si>
  <si>
    <t>Всего, руб.</t>
  </si>
  <si>
    <t>Папка для рисования</t>
  </si>
  <si>
    <t>штук</t>
  </si>
  <si>
    <t>Тетрадь 12 листов</t>
  </si>
  <si>
    <t>Клей ПВА</t>
  </si>
  <si>
    <t>Кисти для клея</t>
  </si>
  <si>
    <t>Карандаши цветные</t>
  </si>
  <si>
    <t>набор</t>
  </si>
  <si>
    <t>Краски авкарельные</t>
  </si>
  <si>
    <t>Набор детского картона</t>
  </si>
  <si>
    <t>Набор цветной бумаги</t>
  </si>
  <si>
    <t>Пластилин</t>
  </si>
  <si>
    <t>упаковка</t>
  </si>
  <si>
    <t>Фломастеры</t>
  </si>
  <si>
    <t>Карандаш постой</t>
  </si>
  <si>
    <t>Альбом для рисования</t>
  </si>
  <si>
    <t>Ластик</t>
  </si>
  <si>
    <t>Ножницы</t>
  </si>
  <si>
    <t>Гуашевые краски</t>
  </si>
  <si>
    <t>компл.</t>
  </si>
  <si>
    <t>Кисти акварельные</t>
  </si>
  <si>
    <t>Стакан-непроливайка</t>
  </si>
  <si>
    <t>Доска для лепки</t>
  </si>
  <si>
    <t>Набор счетных палочек</t>
  </si>
  <si>
    <t>Точилка для карандашей</t>
  </si>
  <si>
    <t>Мелки цветные</t>
  </si>
  <si>
    <t>Бумага для черчения</t>
  </si>
  <si>
    <t>Мелки восковые</t>
  </si>
  <si>
    <t>Норма затрат на 1 воспитанника в год (руб.)</t>
  </si>
  <si>
    <t>II. На сотрудника</t>
  </si>
  <si>
    <t>Набор односоронней глянцевой бумаги</t>
  </si>
  <si>
    <t>Бархатная бумага</t>
  </si>
  <si>
    <t>Ватман</t>
  </si>
  <si>
    <t>Клей</t>
  </si>
  <si>
    <t>Ручки шариковые</t>
  </si>
  <si>
    <t>Скотч-лента</t>
  </si>
  <si>
    <t>папка файловая</t>
  </si>
  <si>
    <t>Бумага самоклеющая</t>
  </si>
  <si>
    <t>Клей-карандаш</t>
  </si>
  <si>
    <t>Набор текстовыделителей</t>
  </si>
  <si>
    <t>Зажим для бумаги</t>
  </si>
  <si>
    <t>Набор цветных ручек</t>
  </si>
  <si>
    <t>Маркеры</t>
  </si>
  <si>
    <t>Бумага гофрированная</t>
  </si>
  <si>
    <t>Кисть белка №6</t>
  </si>
  <si>
    <t>Норма затрат на 1 сотрудника в год (руб.)</t>
  </si>
  <si>
    <t>Нормы обеспечения воспитанников дошкольных образовательных учреждений играми и игрушками</t>
  </si>
  <si>
    <t>Одежда д/кукол</t>
  </si>
  <si>
    <t>комплект</t>
  </si>
  <si>
    <t>Сказки из дерева</t>
  </si>
  <si>
    <t>Набор букв</t>
  </si>
  <si>
    <t>Набор цифр</t>
  </si>
  <si>
    <t>Микроскоп детский</t>
  </si>
  <si>
    <t>Пробирка д/микроскопа</t>
  </si>
  <si>
    <t>Конструктор "Цветной"</t>
  </si>
  <si>
    <t>Трактор Медвежонок</t>
  </si>
  <si>
    <t>Корабль, лодка</t>
  </si>
  <si>
    <t>Детский телефон</t>
  </si>
  <si>
    <t>Скакалка</t>
  </si>
  <si>
    <t>Набор спортивный (2 ракетки, волан)</t>
  </si>
  <si>
    <t>Флажки цветные</t>
  </si>
  <si>
    <t>Ленты гимнастические</t>
  </si>
  <si>
    <t>Швейная машина детская</t>
  </si>
  <si>
    <t>Игрушки пласт.</t>
  </si>
  <si>
    <t>Игрушки резиновые</t>
  </si>
  <si>
    <t>Игрушки деревянные</t>
  </si>
  <si>
    <t>Игрушки на вынос (на улицу)</t>
  </si>
  <si>
    <t>Куклы</t>
  </si>
  <si>
    <t>Мозайка</t>
  </si>
  <si>
    <t>Легковые автомобили</t>
  </si>
  <si>
    <t>Грузовые автомобили</t>
  </si>
  <si>
    <t xml:space="preserve">Количество  </t>
  </si>
  <si>
    <t>Сумма, руб.</t>
  </si>
  <si>
    <t>Бумага для принтера</t>
  </si>
  <si>
    <t>уп.</t>
  </si>
  <si>
    <t>Бумага для копировальных работ</t>
  </si>
  <si>
    <t>Файл вкладыш с перфорацией</t>
  </si>
  <si>
    <t>Скобы для степлера</t>
  </si>
  <si>
    <t>Лоток для бумаги</t>
  </si>
  <si>
    <t>Клейкая лента канцелярская</t>
  </si>
  <si>
    <t>Папка-скоросшиватель</t>
  </si>
  <si>
    <t>Лента-скотч</t>
  </si>
  <si>
    <t>Журнал учета материальных ценностей</t>
  </si>
  <si>
    <t>Журнал бракеража</t>
  </si>
  <si>
    <t>Ежедневник недатированный</t>
  </si>
  <si>
    <t>шт.</t>
  </si>
  <si>
    <t>Нить для подшивания</t>
  </si>
  <si>
    <t>Тетрадь 96 листов</t>
  </si>
  <si>
    <t>Стикеры</t>
  </si>
  <si>
    <t>Папка вкладыш</t>
  </si>
  <si>
    <t>Тетрадь в клетку 18л.</t>
  </si>
  <si>
    <t>Бумага для факса</t>
  </si>
  <si>
    <t>рулон</t>
  </si>
  <si>
    <t>итого</t>
  </si>
  <si>
    <t>Расходные материалы</t>
  </si>
  <si>
    <t>Количество ед.</t>
  </si>
  <si>
    <t>Стоимость, руб.</t>
  </si>
  <si>
    <t>Моющие</t>
  </si>
  <si>
    <t>Деттол (алоэ) жидкое мыло</t>
  </si>
  <si>
    <t>бутылка</t>
  </si>
  <si>
    <t>Соль морская</t>
  </si>
  <si>
    <t>упак.</t>
  </si>
  <si>
    <t>Ника-2 моющее средство</t>
  </si>
  <si>
    <t>канистра</t>
  </si>
  <si>
    <t>Детское жидкое мыло</t>
  </si>
  <si>
    <t>Ополаскиватель для дет.белья</t>
  </si>
  <si>
    <t>мыло детское</t>
  </si>
  <si>
    <t>кусок</t>
  </si>
  <si>
    <t>Чистящее средство (пемолюкс)</t>
  </si>
  <si>
    <t>Мыло хозяйственное</t>
  </si>
  <si>
    <t>Средство Доместос</t>
  </si>
  <si>
    <t>Сода</t>
  </si>
  <si>
    <t>Посуда</t>
  </si>
  <si>
    <t>Кружка фарворовая</t>
  </si>
  <si>
    <t>Миска фаянсовая</t>
  </si>
  <si>
    <t>Кувшин для воды</t>
  </si>
  <si>
    <t>Тарелка мелкая фаянсовая</t>
  </si>
  <si>
    <t>Корзина для хлеба</t>
  </si>
  <si>
    <t>Моющие средства ("Доместос", "Пемолюкс")</t>
  </si>
  <si>
    <t>Моющее средство для окон, 0,5 кг</t>
  </si>
  <si>
    <t>Моющее средство для полов, 0,5 кг</t>
  </si>
  <si>
    <t>Отбеливатель 0,2 кг</t>
  </si>
  <si>
    <t>Стиральный порошок, 6 кг</t>
  </si>
  <si>
    <t>кг</t>
  </si>
  <si>
    <t>Мыло жидкое</t>
  </si>
  <si>
    <t>Ведро для уборки помещений</t>
  </si>
  <si>
    <t>Тёрка</t>
  </si>
  <si>
    <t>Пестик</t>
  </si>
  <si>
    <t>Нож кухонный</t>
  </si>
  <si>
    <t>Доска разделочная</t>
  </si>
  <si>
    <t>Дуршлаг</t>
  </si>
  <si>
    <t>Сито</t>
  </si>
  <si>
    <t>Лоток для хранения пищевых продуктов</t>
  </si>
  <si>
    <t>Проведене текущего ремонта в здании по ул. Ленина, д.23</t>
  </si>
  <si>
    <t>Приобретение лицензии на базу данных "Образование"</t>
  </si>
  <si>
    <t>Медосмотр (воспитанники)</t>
  </si>
  <si>
    <t>Повышение квалификации работников 226/049</t>
  </si>
  <si>
    <t>Дистанц.обучение "Эколог.безопасность при работе с опасн.отходами"</t>
  </si>
  <si>
    <t xml:space="preserve">Курсы повышения бух и налоговый учет, </t>
  </si>
  <si>
    <t>Курсы повышения квалификации в рамках ФГОС</t>
  </si>
  <si>
    <t>Обучение гос закупки</t>
  </si>
  <si>
    <t>Обучение по сопровождению дошкольников с ограниченными возможностями</t>
  </si>
  <si>
    <t>Обучение пожарно-тех минимума,</t>
  </si>
  <si>
    <t>Проведение санитарно-гигиенического обучения</t>
  </si>
  <si>
    <t>Итого</t>
  </si>
  <si>
    <t>Страхование автомобиля</t>
  </si>
  <si>
    <t>Установка программного продукта 1С:Кадры</t>
  </si>
  <si>
    <t>Охранная сигнализация</t>
  </si>
  <si>
    <t>Замена сливных бочков в учреждении</t>
  </si>
  <si>
    <t>Иные выплаты (Расширенная зона обслуживания, классное руководство)</t>
  </si>
  <si>
    <t>Прочие услуги</t>
  </si>
  <si>
    <t>Расчет нормативной потребности в ГСМ по видам работ и периодичности выполнения работ</t>
  </si>
  <si>
    <t>Наименование работы</t>
  </si>
  <si>
    <t>Ед. изм.</t>
  </si>
  <si>
    <t>Категория дорог</t>
  </si>
  <si>
    <t>Периодичность работ</t>
  </si>
  <si>
    <t>Нормативные показатели, маш./час.</t>
  </si>
  <si>
    <t>наименование транспорта</t>
  </si>
  <si>
    <t>Кол-во часов работы транспорта в год, маш./час.</t>
  </si>
  <si>
    <t>Скорость работы машины, км/час.</t>
  </si>
  <si>
    <t>Пробег машины в год, км</t>
  </si>
  <si>
    <t>в зимн.период</t>
  </si>
  <si>
    <t>в летн.период</t>
  </si>
  <si>
    <t>№ НПА</t>
  </si>
  <si>
    <t>№ таблицы</t>
  </si>
  <si>
    <t>ед.изм. №</t>
  </si>
  <si>
    <t>на норму</t>
  </si>
  <si>
    <t>нормативное кол-во</t>
  </si>
  <si>
    <t>всего, в т.ч.</t>
  </si>
  <si>
    <t>ИТОГО МАШИНО-ЧАСОВ В ГОД. В т.ч.</t>
  </si>
  <si>
    <t>Утверждённый норматив потребления ГСМ на 1 км пробега</t>
  </si>
  <si>
    <t>Количество ГСМ по нормативу, всего, в т.ч.</t>
  </si>
  <si>
    <t>Цена за единицу, руб.</t>
  </si>
  <si>
    <t>ВСЕГО затрат на приобретение ГСМ, рублей</t>
  </si>
  <si>
    <t>УАЗ 29891</t>
  </si>
  <si>
    <t>организация и выполнение перевозок в соответствии с планом и заданиями</t>
  </si>
  <si>
    <t>ед.</t>
  </si>
  <si>
    <t>II</t>
  </si>
  <si>
    <t>НА-51-р</t>
  </si>
  <si>
    <t>Расчет нормативной потребности в материалах</t>
  </si>
  <si>
    <t>Объёмный показатель</t>
  </si>
  <si>
    <t>Периодичность выполнения работ</t>
  </si>
  <si>
    <t>норм. кол-во</t>
  </si>
  <si>
    <t>Потребность по №</t>
  </si>
  <si>
    <t>Цена, руб. за ед.</t>
  </si>
  <si>
    <t>Нименование ресурса</t>
  </si>
  <si>
    <t>Вид работы</t>
  </si>
  <si>
    <t xml:space="preserve">реализация основных общеобразовательных программ дошкольного образования </t>
  </si>
  <si>
    <t>Нормативные показатели</t>
  </si>
  <si>
    <t>картридж</t>
  </si>
  <si>
    <t>Цель командировки</t>
  </si>
  <si>
    <t>Место командировки</t>
  </si>
  <si>
    <t>Количество 
командировок</t>
  </si>
  <si>
    <t>Суточные</t>
  </si>
  <si>
    <t>Возмещение стоимости проезда</t>
  </si>
  <si>
    <t>Возмещение стоимости проживания</t>
  </si>
  <si>
    <t>Итого сумма, рублей</t>
  </si>
  <si>
    <t>Количество дней
командировки</t>
  </si>
  <si>
    <t>размер суточных</t>
  </si>
  <si>
    <t>сумма, рублей</t>
  </si>
  <si>
    <t>количество дней прожи-вания</t>
  </si>
  <si>
    <t>цена</t>
  </si>
  <si>
    <t>стоимость проезда  в ценах текущего финансового года</t>
  </si>
  <si>
    <t>Повышение квалификации</t>
  </si>
  <si>
    <t>Санкт-Петербург</t>
  </si>
  <si>
    <t>Сочи</t>
  </si>
  <si>
    <t>Москва</t>
  </si>
  <si>
    <t xml:space="preserve">Расчет затрат на командировочные расходы </t>
  </si>
  <si>
    <t>(подпись)</t>
  </si>
  <si>
    <t>(расшифровка подписи)</t>
  </si>
  <si>
    <t xml:space="preserve">Исполнитель                                                                                                         </t>
  </si>
  <si>
    <t xml:space="preserve">(расшифровка подписи)                             </t>
  </si>
  <si>
    <t>Руководитель учреждения</t>
  </si>
  <si>
    <t>(уполномоченное лицо учреждения)</t>
  </si>
  <si>
    <t>(должность)</t>
  </si>
  <si>
    <t>Исполнитель:</t>
  </si>
  <si>
    <t>СОГЛАСОВАНО</t>
  </si>
  <si>
    <t>(наименование должности уполномоченного лица органа-учредителя)</t>
  </si>
  <si>
    <t>План финансово-хозяйственной деятельности на 2021 г.</t>
  </si>
  <si>
    <t>(на 2021 г. и плановый период 2022 и 2023 годов)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</si>
  <si>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</si>
  <si>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</si>
  <si>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</si>
  <si>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>на 2021 г. (текущий финансовый год)</t>
  </si>
  <si>
    <t>на 2022 г. (первый год планового периода)</t>
  </si>
  <si>
    <t>на 2023 г. (второй год планового периода)</t>
  </si>
  <si>
    <t>Примечание: 500 000.00 за счет средств ПД</t>
  </si>
  <si>
    <t>Размещение твёрдых коммунальных отходов с 01.01.2021 по 30.06.2021 г.</t>
  </si>
  <si>
    <t>Размещение твёрдых коммунальных отходов с 01.07.2021 по31.12.2021 г.</t>
  </si>
  <si>
    <t>Расчет затрат на обеспечение продуктами питания воспитанников на 2021 год</t>
  </si>
  <si>
    <t>Закупка энергетических ресурсов</t>
  </si>
  <si>
    <t>код по бюджетной классификации Российской Федерации</t>
  </si>
  <si>
    <t>Заведующий ГБДОУ НАО "Детский сад "Кораблик"</t>
  </si>
  <si>
    <t xml:space="preserve">                                           С.Р. Плотникова</t>
  </si>
  <si>
    <t>С.Р. Плотникова</t>
  </si>
  <si>
    <t>Плотникова С.Р.</t>
  </si>
  <si>
    <t>Бирюкова М.А.</t>
  </si>
  <si>
    <t>Главный бухгалтер, Бирюкова М.А., 4-31-63</t>
  </si>
  <si>
    <t xml:space="preserve">  "_30_" декабря 2021 г.</t>
  </si>
  <si>
    <t xml:space="preserve">от "_30_" декабря 2021 г. </t>
  </si>
  <si>
    <t>"_30_" декабря  2021 года</t>
  </si>
  <si>
    <t>"_30_"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</si>
</sst>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0000"/>
    <numFmt numFmtId="165" formatCode="0000"/>
    <numFmt numFmtId="166" formatCode="000"/>
    <numFmt numFmtId="167" formatCode="00\.00\.00"/>
    <numFmt numFmtId="168" formatCode="#,##0.00;[Red]\-#,##0.00;0.00"/>
    <numFmt numFmtId="169" formatCode="000\.00\.000\.0"/>
    <numFmt numFmtId="170" formatCode="000\.00\.00"/>
  </numFmts>
  <fonts count="4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u/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raditional Arabic"/>
      <family val="1"/>
    </font>
    <font>
      <u/>
      <sz val="11"/>
      <color theme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name val="Arial Cyr"/>
      <charset val="204"/>
    </font>
    <font>
      <i/>
      <sz val="11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name val="Times New Roman"/>
      <charset val="204"/>
    </font>
    <font>
      <sz val="8"/>
      <name val="Times New Roman"/>
      <charset val="204"/>
    </font>
    <font>
      <u/>
      <sz val="9"/>
      <name val="Times New Roman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u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33" fillId="0" borderId="0"/>
    <xf numFmtId="0" fontId="33" fillId="0" borderId="0"/>
    <xf numFmtId="0" fontId="36" fillId="0" borderId="0"/>
    <xf numFmtId="0" fontId="36" fillId="0" borderId="0"/>
  </cellStyleXfs>
  <cellXfs count="398">
    <xf numFmtId="0" fontId="0" fillId="0" borderId="0" xfId="0"/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3" xfId="1" applyBorder="1" applyAlignment="1" applyProtection="1">
      <alignment vertical="top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horizontal="left" vertical="top" wrapText="1" indent="2"/>
    </xf>
    <xf numFmtId="0" fontId="3" fillId="0" borderId="3" xfId="0" applyFont="1" applyBorder="1" applyAlignment="1">
      <alignment horizontal="left" vertical="top" wrapText="1" indent="4"/>
    </xf>
    <xf numFmtId="0" fontId="3" fillId="0" borderId="7" xfId="0" applyFont="1" applyBorder="1" applyAlignment="1">
      <alignment horizontal="left" vertical="top" wrapText="1" indent="4"/>
    </xf>
    <xf numFmtId="0" fontId="3" fillId="0" borderId="7" xfId="0" applyFont="1" applyBorder="1" applyAlignment="1">
      <alignment horizontal="left" vertical="top" wrapText="1" indent="6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3" fillId="0" borderId="7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/>
    <xf numFmtId="0" fontId="3" fillId="2" borderId="3" xfId="0" applyFont="1" applyFill="1" applyBorder="1" applyAlignment="1">
      <alignment vertical="top" wrapText="1"/>
    </xf>
    <xf numFmtId="0" fontId="9" fillId="0" borderId="3" xfId="1" applyFont="1" applyBorder="1" applyAlignment="1" applyProtection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1" fillId="0" borderId="3" xfId="1" applyFont="1" applyBorder="1" applyAlignment="1" applyProtection="1">
      <alignment vertical="top" wrapText="1"/>
    </xf>
    <xf numFmtId="0" fontId="10" fillId="3" borderId="3" xfId="0" applyFont="1" applyFill="1" applyBorder="1" applyAlignment="1">
      <alignment vertical="top" wrapText="1"/>
    </xf>
    <xf numFmtId="0" fontId="10" fillId="3" borderId="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wrapText="1"/>
    </xf>
    <xf numFmtId="0" fontId="10" fillId="0" borderId="3" xfId="0" applyFont="1" applyBorder="1" applyAlignment="1">
      <alignment vertical="top" wrapText="1"/>
    </xf>
    <xf numFmtId="0" fontId="12" fillId="0" borderId="8" xfId="0" applyFont="1" applyBorder="1" applyAlignment="1">
      <alignment horizontal="left" wrapText="1" indent="2"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left" wrapText="1" indent="2"/>
    </xf>
    <xf numFmtId="0" fontId="12" fillId="0" borderId="8" xfId="0" applyFont="1" applyBorder="1" applyAlignment="1">
      <alignment horizontal="left" wrapText="1" indent="4"/>
    </xf>
    <xf numFmtId="0" fontId="12" fillId="0" borderId="8" xfId="0" applyFont="1" applyBorder="1" applyAlignment="1">
      <alignment horizontal="left" wrapText="1" indent="6"/>
    </xf>
    <xf numFmtId="0" fontId="9" fillId="0" borderId="5" xfId="1" applyFont="1" applyBorder="1" applyAlignment="1" applyProtection="1">
      <alignment wrapText="1"/>
    </xf>
    <xf numFmtId="0" fontId="12" fillId="0" borderId="5" xfId="0" applyFont="1" applyBorder="1" applyAlignment="1">
      <alignment horizontal="left" wrapText="1" indent="4"/>
    </xf>
    <xf numFmtId="0" fontId="9" fillId="0" borderId="4" xfId="1" applyFont="1" applyBorder="1" applyAlignment="1" applyProtection="1">
      <alignment horizontal="left" wrapText="1"/>
    </xf>
    <xf numFmtId="0" fontId="12" fillId="0" borderId="5" xfId="0" applyFont="1" applyBorder="1" applyAlignment="1">
      <alignment horizontal="center" wrapText="1"/>
    </xf>
    <xf numFmtId="0" fontId="8" fillId="0" borderId="0" xfId="0" applyFont="1" applyAlignment="1"/>
    <xf numFmtId="0" fontId="3" fillId="0" borderId="0" xfId="0" applyFont="1"/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2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0" fillId="4" borderId="0" xfId="0" applyFill="1"/>
    <xf numFmtId="0" fontId="3" fillId="4" borderId="12" xfId="0" applyFont="1" applyFill="1" applyBorder="1" applyAlignment="1">
      <alignment horizontal="left" wrapText="1"/>
    </xf>
    <xf numFmtId="0" fontId="3" fillId="4" borderId="12" xfId="0" applyFont="1" applyFill="1" applyBorder="1" applyAlignment="1">
      <alignment horizontal="center" wrapText="1"/>
    </xf>
    <xf numFmtId="4" fontId="3" fillId="4" borderId="12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0" fontId="10" fillId="5" borderId="12" xfId="0" applyFont="1" applyFill="1" applyBorder="1" applyAlignment="1">
      <alignment horizontal="center" wrapText="1"/>
    </xf>
    <xf numFmtId="4" fontId="10" fillId="5" borderId="1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Fill="1"/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0" fontId="10" fillId="6" borderId="12" xfId="0" applyFont="1" applyFill="1" applyBorder="1" applyAlignment="1">
      <alignment wrapText="1"/>
    </xf>
    <xf numFmtId="4" fontId="10" fillId="6" borderId="12" xfId="0" applyNumberFormat="1" applyFont="1" applyFill="1" applyBorder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4" fontId="10" fillId="6" borderId="0" xfId="0" applyNumberFormat="1" applyFont="1" applyFill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readingOrder="1"/>
    </xf>
    <xf numFmtId="0" fontId="3" fillId="0" borderId="0" xfId="0" applyFont="1" applyBorder="1" applyAlignment="1"/>
    <xf numFmtId="0" fontId="3" fillId="0" borderId="0" xfId="0" applyFont="1" applyAlignment="1"/>
    <xf numFmtId="2" fontId="3" fillId="0" borderId="5" xfId="0" applyNumberFormat="1" applyFont="1" applyBorder="1" applyAlignment="1">
      <alignment wrapText="1"/>
    </xf>
    <xf numFmtId="2" fontId="10" fillId="3" borderId="5" xfId="0" applyNumberFormat="1" applyFont="1" applyFill="1" applyBorder="1" applyAlignment="1">
      <alignment wrapText="1"/>
    </xf>
    <xf numFmtId="2" fontId="3" fillId="0" borderId="5" xfId="0" applyNumberFormat="1" applyFont="1" applyBorder="1" applyAlignment="1">
      <alignment horizontal="center" wrapText="1"/>
    </xf>
    <xf numFmtId="2" fontId="3" fillId="0" borderId="0" xfId="0" applyNumberFormat="1" applyFont="1"/>
    <xf numFmtId="2" fontId="3" fillId="0" borderId="5" xfId="0" applyNumberFormat="1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2" fontId="3" fillId="0" borderId="12" xfId="0" applyNumberFormat="1" applyFont="1" applyBorder="1" applyAlignment="1">
      <alignment horizontal="center" vertical="top" wrapText="1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/>
    <xf numFmtId="4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/>
    <xf numFmtId="0" fontId="18" fillId="0" borderId="12" xfId="1" applyFont="1" applyBorder="1" applyAlignment="1" applyProtection="1">
      <alignment vertical="center" wrapText="1"/>
    </xf>
    <xf numFmtId="4" fontId="0" fillId="0" borderId="0" xfId="0" applyNumberFormat="1"/>
    <xf numFmtId="0" fontId="0" fillId="0" borderId="0" xfId="0" applyBorder="1"/>
    <xf numFmtId="0" fontId="3" fillId="0" borderId="12" xfId="0" applyFont="1" applyFill="1" applyBorder="1"/>
    <xf numFmtId="0" fontId="1" fillId="0" borderId="12" xfId="0" applyFont="1" applyBorder="1"/>
    <xf numFmtId="0" fontId="0" fillId="0" borderId="12" xfId="0" applyBorder="1"/>
    <xf numFmtId="0" fontId="5" fillId="0" borderId="12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2" fontId="3" fillId="0" borderId="12" xfId="0" applyNumberFormat="1" applyFont="1" applyBorder="1"/>
    <xf numFmtId="0" fontId="20" fillId="0" borderId="12" xfId="2" applyFont="1" applyBorder="1" applyAlignment="1">
      <alignment horizontal="center" vertical="center"/>
    </xf>
    <xf numFmtId="0" fontId="20" fillId="0" borderId="12" xfId="2" applyFont="1" applyBorder="1" applyAlignment="1">
      <alignment horizontal="center" vertical="center" wrapText="1"/>
    </xf>
    <xf numFmtId="0" fontId="21" fillId="0" borderId="12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2" fontId="22" fillId="0" borderId="12" xfId="2" applyNumberFormat="1" applyFont="1" applyBorder="1" applyAlignment="1">
      <alignment horizontal="center" vertical="center" wrapText="1"/>
    </xf>
    <xf numFmtId="2" fontId="23" fillId="0" borderId="12" xfId="2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/>
    <xf numFmtId="0" fontId="24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6" fillId="0" borderId="0" xfId="0" applyFont="1"/>
    <xf numFmtId="0" fontId="3" fillId="0" borderId="10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25" fillId="4" borderId="3" xfId="1" applyFont="1" applyFill="1" applyBorder="1" applyAlignment="1" applyProtection="1">
      <alignment vertical="top" wrapText="1"/>
    </xf>
    <xf numFmtId="2" fontId="0" fillId="0" borderId="0" xfId="0" applyNumberFormat="1"/>
    <xf numFmtId="0" fontId="3" fillId="0" borderId="12" xfId="0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28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 vertical="top" wrapText="1"/>
    </xf>
    <xf numFmtId="4" fontId="29" fillId="0" borderId="12" xfId="0" applyNumberFormat="1" applyFont="1" applyBorder="1" applyAlignment="1">
      <alignment horizontal="center" vertical="top" wrapText="1"/>
    </xf>
    <xf numFmtId="4" fontId="16" fillId="0" borderId="12" xfId="0" applyNumberFormat="1" applyFont="1" applyBorder="1"/>
    <xf numFmtId="0" fontId="30" fillId="0" borderId="0" xfId="0" applyFont="1"/>
    <xf numFmtId="0" fontId="28" fillId="0" borderId="0" xfId="0" applyFont="1"/>
    <xf numFmtId="2" fontId="29" fillId="0" borderId="12" xfId="0" applyNumberFormat="1" applyFont="1" applyBorder="1" applyAlignment="1">
      <alignment horizontal="center" vertical="top" wrapText="1"/>
    </xf>
    <xf numFmtId="2" fontId="27" fillId="0" borderId="12" xfId="0" applyNumberFormat="1" applyFont="1" applyBorder="1" applyAlignment="1">
      <alignment horizontal="center" vertical="top" wrapText="1"/>
    </xf>
    <xf numFmtId="0" fontId="12" fillId="7" borderId="0" xfId="0" applyFont="1" applyFill="1" applyBorder="1" applyAlignment="1">
      <alignment horizontal="left"/>
    </xf>
    <xf numFmtId="0" fontId="29" fillId="4" borderId="28" xfId="0" applyFont="1" applyFill="1" applyBorder="1" applyAlignment="1">
      <alignment vertical="top" wrapText="1"/>
    </xf>
    <xf numFmtId="4" fontId="27" fillId="0" borderId="12" xfId="0" applyNumberFormat="1" applyFont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center" wrapText="1"/>
    </xf>
    <xf numFmtId="0" fontId="32" fillId="0" borderId="28" xfId="0" applyFont="1" applyBorder="1" applyAlignment="1">
      <alignment vertical="top" wrapText="1"/>
    </xf>
    <xf numFmtId="0" fontId="32" fillId="0" borderId="24" xfId="0" applyFont="1" applyBorder="1" applyAlignment="1">
      <alignment vertical="top" wrapText="1"/>
    </xf>
    <xf numFmtId="0" fontId="29" fillId="0" borderId="24" xfId="0" applyFont="1" applyBorder="1" applyAlignment="1">
      <alignment horizontal="center" vertical="top" wrapText="1"/>
    </xf>
    <xf numFmtId="0" fontId="0" fillId="7" borderId="0" xfId="0" applyFill="1" applyBorder="1" applyAlignment="1">
      <alignment horizontal="left"/>
    </xf>
    <xf numFmtId="0" fontId="20" fillId="0" borderId="0" xfId="0" applyFont="1"/>
    <xf numFmtId="0" fontId="27" fillId="0" borderId="0" xfId="0" applyFont="1" applyBorder="1" applyAlignment="1">
      <alignment horizontal="right" vertical="top" wrapText="1"/>
    </xf>
    <xf numFmtId="2" fontId="27" fillId="0" borderId="0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left" vertical="top" wrapText="1"/>
    </xf>
    <xf numFmtId="0" fontId="29" fillId="0" borderId="26" xfId="0" applyFont="1" applyBorder="1" applyAlignment="1">
      <alignment horizontal="center" vertical="top" wrapText="1"/>
    </xf>
    <xf numFmtId="0" fontId="32" fillId="0" borderId="24" xfId="0" applyFont="1" applyBorder="1" applyAlignment="1">
      <alignment horizontal="left" vertical="top" wrapText="1"/>
    </xf>
    <xf numFmtId="0" fontId="32" fillId="0" borderId="32" xfId="0" applyFont="1" applyBorder="1" applyAlignment="1">
      <alignment vertical="top" wrapText="1"/>
    </xf>
    <xf numFmtId="0" fontId="29" fillId="0" borderId="33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32" fillId="0" borderId="35" xfId="0" applyFont="1" applyBorder="1" applyAlignment="1">
      <alignment vertical="top" wrapText="1"/>
    </xf>
    <xf numFmtId="0" fontId="29" fillId="0" borderId="36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3" xfId="0" applyFont="1" applyBorder="1"/>
    <xf numFmtId="0" fontId="3" fillId="0" borderId="23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34" fillId="0" borderId="0" xfId="0" applyFont="1"/>
    <xf numFmtId="14" fontId="5" fillId="0" borderId="12" xfId="0" applyNumberFormat="1" applyFont="1" applyBorder="1" applyAlignment="1">
      <alignment horizontal="center"/>
    </xf>
    <xf numFmtId="0" fontId="35" fillId="0" borderId="0" xfId="0" applyFont="1"/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0" xfId="3" applyFont="1" applyFill="1" applyAlignment="1">
      <alignment horizontal="center" vertical="center"/>
    </xf>
    <xf numFmtId="0" fontId="20" fillId="0" borderId="12" xfId="5" applyNumberFormat="1" applyFont="1" applyFill="1" applyBorder="1" applyAlignment="1">
      <alignment horizontal="center" vertical="center" wrapText="1"/>
    </xf>
    <xf numFmtId="0" fontId="20" fillId="0" borderId="12" xfId="5" applyFont="1" applyFill="1" applyBorder="1" applyAlignment="1">
      <alignment horizontal="center" vertical="center" wrapText="1"/>
    </xf>
    <xf numFmtId="0" fontId="20" fillId="0" borderId="12" xfId="6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/>
    </xf>
    <xf numFmtId="4" fontId="3" fillId="0" borderId="12" xfId="4" applyNumberFormat="1" applyFont="1" applyFill="1" applyBorder="1" applyAlignment="1">
      <alignment horizontal="center" vertical="center"/>
    </xf>
    <xf numFmtId="4" fontId="3" fillId="0" borderId="12" xfId="3" applyNumberFormat="1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12" xfId="4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10" fillId="0" borderId="12" xfId="3" applyFont="1" applyFill="1" applyBorder="1" applyAlignment="1">
      <alignment horizontal="center" vertical="center"/>
    </xf>
    <xf numFmtId="4" fontId="10" fillId="0" borderId="12" xfId="3" applyNumberFormat="1" applyFont="1" applyFill="1" applyBorder="1" applyAlignment="1">
      <alignment horizontal="center" vertical="center"/>
    </xf>
    <xf numFmtId="0" fontId="39" fillId="0" borderId="0" xfId="2" applyNumberFormat="1" applyFont="1" applyFill="1" applyAlignment="1" applyProtection="1">
      <alignment vertical="top"/>
      <protection hidden="1"/>
    </xf>
    <xf numFmtId="0" fontId="39" fillId="0" borderId="0" xfId="2" applyNumberFormat="1" applyFont="1" applyFill="1" applyAlignment="1" applyProtection="1">
      <alignment horizontal="center" vertical="top"/>
      <protection hidden="1"/>
    </xf>
    <xf numFmtId="0" fontId="39" fillId="0" borderId="0" xfId="2" applyNumberFormat="1" applyFont="1" applyFill="1" applyAlignment="1" applyProtection="1">
      <alignment horizontal="left" vertical="top"/>
      <protection hidden="1"/>
    </xf>
    <xf numFmtId="0" fontId="39" fillId="0" borderId="0" xfId="2" applyNumberFormat="1" applyFont="1" applyFill="1" applyAlignment="1" applyProtection="1">
      <alignment horizontal="left"/>
      <protection hidden="1"/>
    </xf>
    <xf numFmtId="0" fontId="39" fillId="0" borderId="0" xfId="2" applyFont="1" applyFill="1" applyAlignment="1" applyProtection="1">
      <protection hidden="1"/>
    </xf>
    <xf numFmtId="0" fontId="39" fillId="0" borderId="0" xfId="2" applyFont="1" applyProtection="1">
      <protection hidden="1"/>
    </xf>
    <xf numFmtId="0" fontId="19" fillId="0" borderId="0" xfId="2"/>
    <xf numFmtId="0" fontId="39" fillId="0" borderId="0" xfId="2" applyNumberFormat="1" applyFont="1" applyFill="1" applyAlignment="1" applyProtection="1">
      <protection hidden="1"/>
    </xf>
    <xf numFmtId="0" fontId="41" fillId="0" borderId="0" xfId="2" applyNumberFormat="1" applyFont="1" applyFill="1" applyAlignment="1" applyProtection="1">
      <alignment horizontal="left"/>
      <protection hidden="1"/>
    </xf>
    <xf numFmtId="0" fontId="39" fillId="0" borderId="0" xfId="2" applyFont="1" applyFill="1" applyAlignment="1" applyProtection="1">
      <alignment vertical="top"/>
      <protection hidden="1"/>
    </xf>
    <xf numFmtId="0" fontId="19" fillId="0" borderId="0" xfId="2" applyProtection="1">
      <protection hidden="1"/>
    </xf>
    <xf numFmtId="165" fontId="39" fillId="0" borderId="0" xfId="2" applyNumberFormat="1" applyFont="1" applyFill="1" applyAlignment="1" applyProtection="1">
      <protection hidden="1"/>
    </xf>
    <xf numFmtId="166" fontId="39" fillId="0" borderId="0" xfId="2" applyNumberFormat="1" applyFont="1" applyFill="1" applyAlignment="1" applyProtection="1">
      <protection hidden="1"/>
    </xf>
    <xf numFmtId="167" fontId="39" fillId="0" borderId="0" xfId="2" applyNumberFormat="1" applyFont="1" applyFill="1" applyAlignment="1" applyProtection="1">
      <protection hidden="1"/>
    </xf>
    <xf numFmtId="168" fontId="41" fillId="0" borderId="0" xfId="2" applyNumberFormat="1" applyFont="1" applyFill="1" applyAlignment="1" applyProtection="1">
      <alignment horizontal="left"/>
      <protection hidden="1"/>
    </xf>
    <xf numFmtId="168" fontId="41" fillId="0" borderId="0" xfId="2" applyNumberFormat="1" applyFont="1" applyFill="1" applyAlignment="1" applyProtection="1">
      <protection hidden="1"/>
    </xf>
    <xf numFmtId="168" fontId="39" fillId="0" borderId="0" xfId="2" applyNumberFormat="1" applyFont="1" applyFill="1" applyAlignment="1" applyProtection="1">
      <protection hidden="1"/>
    </xf>
    <xf numFmtId="168" fontId="39" fillId="0" borderId="0" xfId="2" applyNumberFormat="1" applyFont="1" applyProtection="1">
      <protection hidden="1"/>
    </xf>
    <xf numFmtId="169" fontId="39" fillId="0" borderId="0" xfId="2" applyNumberFormat="1" applyFont="1" applyFill="1" applyAlignment="1" applyProtection="1">
      <protection hidden="1"/>
    </xf>
    <xf numFmtId="166" fontId="41" fillId="0" borderId="0" xfId="2" applyNumberFormat="1" applyFont="1" applyFill="1" applyAlignment="1" applyProtection="1">
      <alignment horizontal="left"/>
      <protection hidden="1"/>
    </xf>
    <xf numFmtId="0" fontId="39" fillId="0" borderId="0" xfId="2" applyNumberFormat="1" applyFont="1" applyFill="1" applyAlignment="1" applyProtection="1">
      <alignment horizontal="center"/>
      <protection hidden="1"/>
    </xf>
    <xf numFmtId="0" fontId="39" fillId="0" borderId="0" xfId="2" applyNumberFormat="1" applyFont="1" applyFill="1" applyBorder="1" applyAlignment="1" applyProtection="1">
      <alignment vertical="top"/>
      <protection hidden="1"/>
    </xf>
    <xf numFmtId="170" fontId="40" fillId="0" borderId="0" xfId="2" applyNumberFormat="1" applyFont="1" applyFill="1" applyBorder="1" applyAlignment="1" applyProtection="1">
      <alignment horizontal="center" vertical="center"/>
      <protection hidden="1"/>
    </xf>
    <xf numFmtId="0" fontId="42" fillId="0" borderId="0" xfId="2" applyNumberFormat="1" applyFont="1" applyFill="1" applyAlignment="1" applyProtection="1">
      <protection hidden="1"/>
    </xf>
    <xf numFmtId="0" fontId="43" fillId="0" borderId="0" xfId="2" applyNumberFormat="1" applyFont="1" applyFill="1" applyBorder="1" applyAlignment="1" applyProtection="1">
      <alignment horizontal="center" vertical="center"/>
      <protection hidden="1"/>
    </xf>
    <xf numFmtId="0" fontId="44" fillId="0" borderId="0" xfId="2" applyNumberFormat="1" applyFont="1" applyFill="1" applyAlignment="1" applyProtection="1">
      <alignment horizontal="left"/>
      <protection hidden="1"/>
    </xf>
    <xf numFmtId="0" fontId="20" fillId="0" borderId="0" xfId="2" applyFont="1" applyProtection="1">
      <protection hidden="1"/>
    </xf>
    <xf numFmtId="0" fontId="42" fillId="0" borderId="0" xfId="2" applyNumberFormat="1" applyFont="1" applyFill="1" applyAlignment="1" applyProtection="1">
      <alignment vertical="top"/>
      <protection hidden="1"/>
    </xf>
    <xf numFmtId="0" fontId="42" fillId="0" borderId="0" xfId="2" applyNumberFormat="1" applyFont="1" applyFill="1" applyAlignment="1" applyProtection="1">
      <alignment horizontal="left" vertical="top"/>
      <protection hidden="1"/>
    </xf>
    <xf numFmtId="164" fontId="44" fillId="0" borderId="0" xfId="2" applyNumberFormat="1" applyFont="1" applyFill="1" applyAlignment="1" applyProtection="1">
      <alignment horizontal="left"/>
      <protection hidden="1"/>
    </xf>
    <xf numFmtId="169" fontId="42" fillId="0" borderId="0" xfId="2" applyNumberFormat="1" applyFont="1" applyFill="1" applyAlignment="1" applyProtection="1">
      <protection hidden="1"/>
    </xf>
    <xf numFmtId="0" fontId="42" fillId="0" borderId="10" xfId="2" applyNumberFormat="1" applyFont="1" applyFill="1" applyBorder="1" applyAlignment="1" applyProtection="1">
      <alignment vertical="top"/>
      <protection hidden="1"/>
    </xf>
    <xf numFmtId="0" fontId="42" fillId="0" borderId="0" xfId="2" applyNumberFormat="1" applyFont="1" applyFill="1" applyAlignment="1" applyProtection="1">
      <alignment horizontal="left"/>
      <protection hidden="1"/>
    </xf>
    <xf numFmtId="0" fontId="42" fillId="0" borderId="0" xfId="2" applyNumberFormat="1" applyFont="1" applyFill="1" applyBorder="1" applyAlignment="1" applyProtection="1">
      <alignment vertical="top"/>
      <protection hidden="1"/>
    </xf>
    <xf numFmtId="0" fontId="42" fillId="0" borderId="0" xfId="2" applyFont="1" applyBorder="1" applyAlignment="1" applyProtection="1">
      <alignment vertical="top"/>
      <protection hidden="1"/>
    </xf>
    <xf numFmtId="0" fontId="5" fillId="0" borderId="0" xfId="0" applyFont="1"/>
    <xf numFmtId="0" fontId="5" fillId="0" borderId="41" xfId="0" applyFont="1" applyBorder="1" applyAlignment="1">
      <alignment horizontal="left"/>
    </xf>
    <xf numFmtId="0" fontId="5" fillId="0" borderId="0" xfId="0" applyFont="1" applyAlignment="1">
      <alignment horizontal="left"/>
    </xf>
    <xf numFmtId="4" fontId="12" fillId="4" borderId="12" xfId="3" applyNumberFormat="1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vertical="top" wrapText="1"/>
    </xf>
    <xf numFmtId="4" fontId="12" fillId="4" borderId="12" xfId="4" applyNumberFormat="1" applyFont="1" applyFill="1" applyBorder="1" applyAlignment="1">
      <alignment horizontal="center" vertical="center" wrapText="1"/>
    </xf>
    <xf numFmtId="2" fontId="12" fillId="4" borderId="12" xfId="0" applyNumberFormat="1" applyFont="1" applyFill="1" applyBorder="1" applyAlignment="1">
      <alignment vertical="top" wrapText="1"/>
    </xf>
    <xf numFmtId="1" fontId="3" fillId="0" borderId="5" xfId="0" applyNumberFormat="1" applyFont="1" applyBorder="1" applyAlignment="1">
      <alignment vertical="top" wrapText="1"/>
    </xf>
    <xf numFmtId="2" fontId="3" fillId="4" borderId="5" xfId="0" applyNumberFormat="1" applyFont="1" applyFill="1" applyBorder="1" applyAlignment="1">
      <alignment wrapText="1"/>
    </xf>
    <xf numFmtId="4" fontId="3" fillId="4" borderId="1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right" wrapText="1"/>
    </xf>
    <xf numFmtId="0" fontId="5" fillId="0" borderId="7" xfId="0" applyFont="1" applyBorder="1" applyAlignment="1">
      <alignment horizontal="center" wrapText="1"/>
    </xf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0" xfId="0" applyFont="1" applyBorder="1" applyAlignme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14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vertical="top"/>
    </xf>
    <xf numFmtId="0" fontId="6" fillId="0" borderId="0" xfId="0" applyFont="1" applyAlignment="1"/>
    <xf numFmtId="0" fontId="10" fillId="0" borderId="0" xfId="0" applyFont="1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9" fillId="0" borderId="2" xfId="1" applyFont="1" applyBorder="1" applyAlignment="1" applyProtection="1">
      <alignment horizontal="center" vertical="top" wrapText="1"/>
    </xf>
    <xf numFmtId="0" fontId="9" fillId="0" borderId="3" xfId="1" applyFont="1" applyBorder="1" applyAlignment="1" applyProtection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1" fillId="0" borderId="0" xfId="0" applyFont="1" applyAlignment="1"/>
    <xf numFmtId="2" fontId="3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2" fontId="3" fillId="0" borderId="7" xfId="0" applyNumberFormat="1" applyFont="1" applyBorder="1" applyAlignment="1">
      <alignment wrapText="1"/>
    </xf>
    <xf numFmtId="0" fontId="20" fillId="0" borderId="17" xfId="2" applyFont="1" applyBorder="1" applyAlignment="1" applyProtection="1">
      <alignment horizontal="center" vertical="top"/>
      <protection hidden="1"/>
    </xf>
    <xf numFmtId="0" fontId="42" fillId="0" borderId="17" xfId="2" applyNumberFormat="1" applyFont="1" applyFill="1" applyBorder="1" applyAlignment="1" applyProtection="1">
      <alignment horizontal="center" vertical="top"/>
      <protection hidden="1"/>
    </xf>
    <xf numFmtId="0" fontId="20" fillId="0" borderId="10" xfId="2" applyFont="1" applyBorder="1" applyAlignment="1" applyProtection="1">
      <alignment horizontal="center" vertical="top"/>
      <protection hidden="1"/>
    </xf>
    <xf numFmtId="169" fontId="42" fillId="0" borderId="17" xfId="2" applyNumberFormat="1" applyFont="1" applyFill="1" applyBorder="1" applyAlignment="1" applyProtection="1">
      <alignment horizontal="center" vertical="top"/>
      <protection hidden="1"/>
    </xf>
    <xf numFmtId="0" fontId="42" fillId="0" borderId="41" xfId="2" applyNumberFormat="1" applyFont="1" applyFill="1" applyBorder="1" applyAlignment="1" applyProtection="1">
      <alignment horizontal="center"/>
      <protection hidden="1"/>
    </xf>
    <xf numFmtId="0" fontId="39" fillId="0" borderId="41" xfId="2" applyNumberFormat="1" applyFont="1" applyFill="1" applyBorder="1" applyAlignment="1" applyProtection="1">
      <alignment horizontal="center"/>
      <protection hidden="1"/>
    </xf>
    <xf numFmtId="0" fontId="20" fillId="0" borderId="0" xfId="2" applyFont="1" applyAlignment="1" applyProtection="1">
      <alignment horizontal="left"/>
      <protection hidden="1"/>
    </xf>
    <xf numFmtId="0" fontId="42" fillId="0" borderId="17" xfId="2" applyNumberFormat="1" applyFont="1" applyFill="1" applyBorder="1" applyAlignment="1" applyProtection="1">
      <alignment horizontal="center" vertical="top" wrapText="1"/>
      <protection hidden="1"/>
    </xf>
    <xf numFmtId="0" fontId="42" fillId="0" borderId="10" xfId="2" applyNumberFormat="1" applyFont="1" applyFill="1" applyBorder="1" applyAlignment="1" applyProtection="1">
      <alignment horizontal="center" vertical="top" wrapText="1"/>
      <protection hidden="1"/>
    </xf>
    <xf numFmtId="0" fontId="42" fillId="0" borderId="17" xfId="2" applyFont="1" applyBorder="1" applyAlignment="1" applyProtection="1">
      <alignment horizontal="center" vertical="top"/>
      <protection hidden="1"/>
    </xf>
    <xf numFmtId="0" fontId="42" fillId="0" borderId="10" xfId="2" applyFont="1" applyBorder="1" applyAlignment="1" applyProtection="1">
      <alignment horizontal="center" vertical="top"/>
      <protection hidden="1"/>
    </xf>
    <xf numFmtId="14" fontId="5" fillId="0" borderId="2" xfId="0" applyNumberFormat="1" applyFont="1" applyBorder="1" applyAlignment="1">
      <alignment horizontal="center" wrapText="1"/>
    </xf>
    <xf numFmtId="14" fontId="5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4" fontId="3" fillId="0" borderId="2" xfId="0" applyNumberFormat="1" applyFont="1" applyBorder="1" applyAlignment="1">
      <alignment wrapText="1"/>
    </xf>
    <xf numFmtId="0" fontId="11" fillId="0" borderId="0" xfId="1" applyFont="1" applyAlignment="1" applyProtection="1">
      <alignment horizontal="center"/>
    </xf>
    <xf numFmtId="0" fontId="13" fillId="0" borderId="0" xfId="0" applyFont="1" applyAlignment="1"/>
    <xf numFmtId="0" fontId="5" fillId="0" borderId="4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9" fillId="0" borderId="2" xfId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7" xfId="1" applyFont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readingOrder="1"/>
    </xf>
    <xf numFmtId="0" fontId="6" fillId="0" borderId="16" xfId="0" applyFont="1" applyBorder="1" applyAlignment="1">
      <alignment horizontal="center" vertical="center" wrapText="1" readingOrder="1"/>
    </xf>
    <xf numFmtId="0" fontId="6" fillId="0" borderId="17" xfId="0" applyFont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center" vertical="center" wrapText="1" readingOrder="1"/>
    </xf>
    <xf numFmtId="0" fontId="6" fillId="0" borderId="19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6" fillId="0" borderId="20" xfId="0" applyFont="1" applyBorder="1" applyAlignment="1">
      <alignment horizontal="center" vertical="center" wrapText="1" readingOrder="1"/>
    </xf>
    <xf numFmtId="0" fontId="6" fillId="0" borderId="13" xfId="0" applyFont="1" applyBorder="1" applyAlignment="1">
      <alignment horizontal="center" vertical="center" wrapText="1" readingOrder="1"/>
    </xf>
    <xf numFmtId="0" fontId="3" fillId="0" borderId="21" xfId="0" applyFont="1" applyBorder="1" applyAlignment="1">
      <alignment horizontal="center" vertical="center" wrapText="1" readingOrder="1"/>
    </xf>
    <xf numFmtId="0" fontId="6" fillId="0" borderId="14" xfId="0" applyFont="1" applyBorder="1" applyAlignment="1">
      <alignment horizontal="center" vertical="center" wrapText="1" readingOrder="1"/>
    </xf>
    <xf numFmtId="0" fontId="6" fillId="0" borderId="15" xfId="0" applyFont="1" applyBorder="1" applyAlignment="1">
      <alignment horizontal="center" vertical="center" wrapText="1" readingOrder="1"/>
    </xf>
    <xf numFmtId="0" fontId="6" fillId="0" borderId="22" xfId="0" applyFont="1" applyBorder="1" applyAlignment="1">
      <alignment horizontal="center" vertical="center" wrapText="1" readingOrder="1"/>
    </xf>
    <xf numFmtId="0" fontId="10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righ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12" xfId="0" applyFont="1" applyBorder="1" applyAlignment="1">
      <alignment horizontal="right" vertical="top" wrapText="1"/>
    </xf>
    <xf numFmtId="0" fontId="27" fillId="0" borderId="29" xfId="0" applyFont="1" applyBorder="1" applyAlignment="1">
      <alignment horizontal="right" vertical="top" wrapText="1"/>
    </xf>
    <xf numFmtId="0" fontId="27" fillId="0" borderId="30" xfId="0" applyFont="1" applyBorder="1" applyAlignment="1">
      <alignment horizontal="right" vertical="top" wrapText="1"/>
    </xf>
    <xf numFmtId="0" fontId="27" fillId="0" borderId="31" xfId="0" applyFont="1" applyBorder="1" applyAlignment="1">
      <alignment horizontal="right" vertical="top" wrapText="1"/>
    </xf>
    <xf numFmtId="0" fontId="28" fillId="0" borderId="0" xfId="0" applyFont="1" applyAlignment="1">
      <alignment horizontal="center" vertical="center" wrapText="1"/>
    </xf>
    <xf numFmtId="0" fontId="27" fillId="0" borderId="35" xfId="0" applyFont="1" applyBorder="1" applyAlignment="1">
      <alignment horizontal="center" vertical="top" wrapText="1"/>
    </xf>
    <xf numFmtId="0" fontId="27" fillId="0" borderId="36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center"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right" vertical="top" wrapText="1"/>
    </xf>
    <xf numFmtId="0" fontId="31" fillId="0" borderId="10" xfId="0" applyFont="1" applyBorder="1" applyAlignment="1">
      <alignment horizontal="right" vertical="top" wrapText="1"/>
    </xf>
    <xf numFmtId="0" fontId="31" fillId="0" borderId="20" xfId="0" applyFont="1" applyBorder="1" applyAlignment="1">
      <alignment horizontal="right" vertical="top" wrapText="1"/>
    </xf>
    <xf numFmtId="0" fontId="10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10" fillId="0" borderId="10" xfId="3" applyFont="1" applyFill="1" applyBorder="1" applyAlignment="1">
      <alignment horizontal="center" vertical="center"/>
    </xf>
    <xf numFmtId="0" fontId="20" fillId="0" borderId="14" xfId="2" applyFont="1" applyFill="1" applyBorder="1" applyAlignment="1">
      <alignment horizontal="center" vertical="center" wrapText="1"/>
    </xf>
    <xf numFmtId="0" fontId="20" fillId="0" borderId="22" xfId="2" applyFont="1" applyFill="1" applyBorder="1" applyAlignment="1">
      <alignment horizontal="center" vertical="center" wrapText="1"/>
    </xf>
    <xf numFmtId="0" fontId="20" fillId="0" borderId="12" xfId="5" applyNumberFormat="1" applyFont="1" applyFill="1" applyBorder="1" applyAlignment="1">
      <alignment horizontal="center" vertical="center" wrapText="1"/>
    </xf>
    <xf numFmtId="0" fontId="20" fillId="0" borderId="12" xfId="5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</cellXfs>
  <cellStyles count="7">
    <cellStyle name="Гиперссылка" xfId="1" builtinId="8"/>
    <cellStyle name="Обычный" xfId="0" builtinId="0"/>
    <cellStyle name="Обычный 2" xfId="2"/>
    <cellStyle name="Обычный 6" xfId="3"/>
    <cellStyle name="Обычный 6 2" xfId="4"/>
    <cellStyle name="Обычный_2009 доп расчеты" xfId="5"/>
    <cellStyle name="Обычный_Лист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B8AE1035D0937AEEB77C3FBFF6CDC688C588254FBD6896A3CFC51150518F457BB7E7D169A15B06272B44A970D18E71FFFF2514E073F56077REEA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2"/>
  <sheetViews>
    <sheetView view="pageBreakPreview" zoomScale="150" zoomScaleNormal="100" zoomScaleSheetLayoutView="150" workbookViewId="0">
      <selection activeCell="H20" sqref="H20"/>
    </sheetView>
  </sheetViews>
  <sheetFormatPr defaultRowHeight="15" x14ac:dyDescent="0.25"/>
  <cols>
    <col min="1" max="1" width="11.85546875" customWidth="1"/>
    <col min="3" max="3" width="13" customWidth="1"/>
    <col min="6" max="6" width="11.140625" customWidth="1"/>
    <col min="7" max="7" width="6.7109375" customWidth="1"/>
    <col min="8" max="8" width="10" customWidth="1"/>
  </cols>
  <sheetData>
    <row r="3" spans="1:8" x14ac:dyDescent="0.25">
      <c r="A3" t="s">
        <v>288</v>
      </c>
      <c r="D3" s="257" t="s">
        <v>289</v>
      </c>
      <c r="E3" s="257"/>
      <c r="F3" s="257"/>
      <c r="G3" s="257"/>
      <c r="H3" s="257"/>
    </row>
    <row r="4" spans="1:8" ht="46.5" customHeight="1" x14ac:dyDescent="0.25">
      <c r="D4" s="258" t="s">
        <v>662</v>
      </c>
      <c r="E4" s="258"/>
      <c r="F4" s="258"/>
      <c r="G4" s="258"/>
      <c r="H4" s="258"/>
    </row>
    <row r="5" spans="1:8" x14ac:dyDescent="0.25">
      <c r="D5" s="259" t="s">
        <v>290</v>
      </c>
      <c r="E5" s="259"/>
      <c r="F5" s="259"/>
      <c r="G5" s="259"/>
      <c r="H5" s="259"/>
    </row>
    <row r="6" spans="1:8" x14ac:dyDescent="0.25">
      <c r="D6" s="253" t="s">
        <v>295</v>
      </c>
      <c r="E6" s="253"/>
      <c r="F6" s="253"/>
      <c r="G6" s="253"/>
      <c r="H6" s="253"/>
    </row>
    <row r="7" spans="1:8" x14ac:dyDescent="0.25">
      <c r="D7" s="254" t="s">
        <v>296</v>
      </c>
      <c r="E7" s="254"/>
      <c r="F7" s="254"/>
      <c r="G7" s="254"/>
      <c r="H7" s="254"/>
    </row>
    <row r="8" spans="1:8" x14ac:dyDescent="0.25">
      <c r="D8" s="259" t="s">
        <v>291</v>
      </c>
      <c r="E8" s="259"/>
      <c r="F8" s="259"/>
      <c r="G8" s="259"/>
      <c r="H8" s="259"/>
    </row>
    <row r="9" spans="1:8" x14ac:dyDescent="0.25">
      <c r="D9" s="253" t="s">
        <v>663</v>
      </c>
      <c r="E9" s="253"/>
      <c r="F9" s="253"/>
      <c r="G9" s="253"/>
      <c r="H9" s="253"/>
    </row>
    <row r="10" spans="1:8" x14ac:dyDescent="0.25">
      <c r="D10" s="260" t="s">
        <v>292</v>
      </c>
      <c r="E10" s="260"/>
      <c r="F10" s="260"/>
      <c r="G10" s="260"/>
      <c r="H10" s="260"/>
    </row>
    <row r="11" spans="1:8" ht="7.5" customHeight="1" x14ac:dyDescent="0.25">
      <c r="D11" s="42"/>
      <c r="E11" s="42"/>
      <c r="F11" s="42"/>
      <c r="G11" s="42"/>
      <c r="H11" s="42"/>
    </row>
    <row r="12" spans="1:8" x14ac:dyDescent="0.25">
      <c r="D12" s="42"/>
      <c r="E12" s="42"/>
      <c r="F12" s="261" t="s">
        <v>668</v>
      </c>
      <c r="G12" s="261"/>
      <c r="H12" s="261"/>
    </row>
    <row r="13" spans="1:8" x14ac:dyDescent="0.25">
      <c r="F13" s="41"/>
      <c r="G13" s="41"/>
      <c r="H13" s="41"/>
    </row>
    <row r="15" spans="1:8" ht="24.75" customHeight="1" x14ac:dyDescent="0.25">
      <c r="A15" s="42"/>
      <c r="B15" s="262" t="s">
        <v>648</v>
      </c>
      <c r="C15" s="262"/>
      <c r="D15" s="262"/>
      <c r="E15" s="262"/>
      <c r="F15" s="262"/>
      <c r="G15" s="262"/>
      <c r="H15" s="42"/>
    </row>
    <row r="16" spans="1:8" x14ac:dyDescent="0.25">
      <c r="A16" s="42"/>
      <c r="B16" s="262" t="s">
        <v>649</v>
      </c>
      <c r="C16" s="262"/>
      <c r="D16" s="262"/>
      <c r="E16" s="262"/>
      <c r="F16" s="262"/>
      <c r="G16" s="262"/>
      <c r="H16" s="42"/>
    </row>
    <row r="17" spans="1:8" x14ac:dyDescent="0.25">
      <c r="A17" s="42"/>
      <c r="B17" s="42"/>
      <c r="C17" s="42"/>
      <c r="D17" s="42"/>
      <c r="E17" s="42"/>
      <c r="F17" s="42"/>
      <c r="G17" s="42"/>
      <c r="H17" s="42"/>
    </row>
    <row r="18" spans="1:8" x14ac:dyDescent="0.25">
      <c r="A18" s="42"/>
      <c r="B18" s="42"/>
      <c r="C18" s="42"/>
      <c r="D18" s="42"/>
      <c r="E18" s="42"/>
      <c r="F18" s="42"/>
      <c r="G18" s="42"/>
      <c r="H18" s="117" t="s">
        <v>280</v>
      </c>
    </row>
    <row r="19" spans="1:8" x14ac:dyDescent="0.25">
      <c r="A19" s="42"/>
      <c r="B19" s="42"/>
      <c r="C19" s="256" t="s">
        <v>669</v>
      </c>
      <c r="D19" s="256"/>
      <c r="E19" s="256"/>
      <c r="F19" s="42"/>
      <c r="G19" s="118" t="s">
        <v>278</v>
      </c>
      <c r="H19" s="170">
        <v>44560</v>
      </c>
    </row>
    <row r="20" spans="1:8" x14ac:dyDescent="0.25">
      <c r="A20" s="42"/>
      <c r="B20" s="42"/>
      <c r="C20" s="76"/>
      <c r="D20" s="76"/>
      <c r="E20" s="76"/>
      <c r="F20" s="42"/>
      <c r="G20" s="118" t="s">
        <v>282</v>
      </c>
      <c r="H20" s="119"/>
    </row>
    <row r="21" spans="1:8" x14ac:dyDescent="0.25">
      <c r="A21" s="42"/>
      <c r="B21" s="42"/>
      <c r="C21" s="76"/>
      <c r="D21" s="76"/>
      <c r="E21" s="76"/>
      <c r="F21" s="42"/>
      <c r="G21" s="118" t="s">
        <v>283</v>
      </c>
      <c r="H21" s="119"/>
    </row>
    <row r="22" spans="1:8" x14ac:dyDescent="0.25">
      <c r="A22" s="120" t="s">
        <v>281</v>
      </c>
      <c r="B22" s="42"/>
      <c r="C22" s="42"/>
      <c r="D22" s="42"/>
      <c r="E22" s="42"/>
      <c r="F22" s="42"/>
      <c r="G22" s="118" t="s">
        <v>282</v>
      </c>
      <c r="H22" s="119"/>
    </row>
    <row r="23" spans="1:8" x14ac:dyDescent="0.25">
      <c r="A23" s="120" t="s">
        <v>294</v>
      </c>
      <c r="B23" s="42"/>
      <c r="C23" s="42"/>
      <c r="D23" s="121" t="s">
        <v>297</v>
      </c>
      <c r="E23" s="121"/>
      <c r="F23" s="42"/>
      <c r="G23" s="118" t="s">
        <v>284</v>
      </c>
      <c r="H23" s="119"/>
    </row>
    <row r="24" spans="1:8" x14ac:dyDescent="0.25">
      <c r="A24" s="42"/>
      <c r="B24" s="42"/>
      <c r="C24" s="42"/>
      <c r="D24" s="42"/>
      <c r="E24" s="42"/>
      <c r="F24" s="42"/>
      <c r="G24" s="118" t="s">
        <v>285</v>
      </c>
      <c r="H24" s="119"/>
    </row>
    <row r="25" spans="1:8" x14ac:dyDescent="0.25">
      <c r="A25" s="42"/>
      <c r="B25" s="42"/>
      <c r="C25" s="42"/>
      <c r="D25" s="42"/>
      <c r="E25" s="42"/>
      <c r="F25" s="42"/>
      <c r="G25" s="118" t="s">
        <v>279</v>
      </c>
      <c r="H25" s="119">
        <v>383</v>
      </c>
    </row>
    <row r="26" spans="1:8" x14ac:dyDescent="0.25">
      <c r="A26" s="120" t="s">
        <v>293</v>
      </c>
      <c r="B26" s="255" t="s">
        <v>298</v>
      </c>
      <c r="C26" s="256"/>
      <c r="D26" s="256"/>
      <c r="E26" s="256"/>
      <c r="F26" s="256"/>
      <c r="G26" s="122"/>
      <c r="H26" s="123"/>
    </row>
    <row r="27" spans="1:8" x14ac:dyDescent="0.25">
      <c r="A27" s="120"/>
      <c r="B27" s="75" t="s">
        <v>299</v>
      </c>
      <c r="C27" s="76"/>
      <c r="D27" s="76"/>
      <c r="E27" s="76"/>
      <c r="F27" s="76"/>
      <c r="G27" s="122"/>
      <c r="H27" s="123"/>
    </row>
    <row r="28" spans="1:8" x14ac:dyDescent="0.25">
      <c r="A28" s="120"/>
      <c r="B28" s="75" t="s">
        <v>300</v>
      </c>
      <c r="C28" s="76"/>
      <c r="D28" s="76"/>
      <c r="E28" s="76"/>
      <c r="F28" s="76"/>
      <c r="G28" s="122"/>
      <c r="H28" s="123"/>
    </row>
    <row r="29" spans="1:8" x14ac:dyDescent="0.25">
      <c r="A29" s="120"/>
      <c r="B29" s="75"/>
      <c r="C29" s="76"/>
      <c r="D29" s="76"/>
      <c r="E29" s="76"/>
      <c r="F29" s="76"/>
      <c r="G29" s="122"/>
      <c r="H29" s="123"/>
    </row>
    <row r="30" spans="1:8" x14ac:dyDescent="0.25">
      <c r="A30" s="120" t="s">
        <v>286</v>
      </c>
      <c r="B30" s="42"/>
      <c r="C30" s="42"/>
      <c r="D30" s="42"/>
      <c r="E30" s="42"/>
      <c r="F30" s="42"/>
      <c r="G30" s="122"/>
      <c r="H30" s="123"/>
    </row>
    <row r="31" spans="1:8" x14ac:dyDescent="0.25">
      <c r="A31" s="42"/>
      <c r="B31" s="42"/>
      <c r="C31" s="42"/>
      <c r="D31" s="42"/>
      <c r="E31" s="42"/>
      <c r="F31" s="42"/>
      <c r="G31" s="42"/>
      <c r="H31" s="42"/>
    </row>
    <row r="32" spans="1:8" x14ac:dyDescent="0.25">
      <c r="A32" s="42" t="s">
        <v>287</v>
      </c>
      <c r="B32" s="42"/>
      <c r="C32" s="42"/>
      <c r="D32" s="42"/>
      <c r="E32" s="42"/>
      <c r="F32" s="42"/>
      <c r="G32" s="42"/>
      <c r="H32" s="42"/>
    </row>
  </sheetData>
  <mergeCells count="13">
    <mergeCell ref="D9:H9"/>
    <mergeCell ref="D7:H7"/>
    <mergeCell ref="B26:F26"/>
    <mergeCell ref="D3:H3"/>
    <mergeCell ref="D4:H4"/>
    <mergeCell ref="D5:H5"/>
    <mergeCell ref="D8:H8"/>
    <mergeCell ref="D6:H6"/>
    <mergeCell ref="D10:H10"/>
    <mergeCell ref="C19:E19"/>
    <mergeCell ref="F12:H12"/>
    <mergeCell ref="B15:G15"/>
    <mergeCell ref="B16:G1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>
      <selection activeCell="P12" sqref="P12"/>
    </sheetView>
  </sheetViews>
  <sheetFormatPr defaultRowHeight="15" x14ac:dyDescent="0.25"/>
  <cols>
    <col min="1" max="1" width="7.140625" customWidth="1"/>
    <col min="2" max="2" width="29.140625" customWidth="1"/>
    <col min="4" max="4" width="10.28515625" customWidth="1"/>
    <col min="16" max="16" width="9.5703125" bestFit="1" customWidth="1"/>
    <col min="18" max="18" width="13.5703125" customWidth="1"/>
  </cols>
  <sheetData>
    <row r="1" spans="1:18" x14ac:dyDescent="0.25">
      <c r="A1" s="350" t="s">
        <v>581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</row>
    <row r="2" spans="1:18" ht="81.75" customHeight="1" x14ac:dyDescent="0.25">
      <c r="A2" s="351" t="s">
        <v>67</v>
      </c>
      <c r="B2" s="354" t="s">
        <v>582</v>
      </c>
      <c r="C2" s="351" t="s">
        <v>583</v>
      </c>
      <c r="D2" s="354" t="s">
        <v>584</v>
      </c>
      <c r="E2" s="354" t="s">
        <v>585</v>
      </c>
      <c r="F2" s="357" t="s">
        <v>586</v>
      </c>
      <c r="G2" s="358"/>
      <c r="H2" s="358"/>
      <c r="I2" s="358"/>
      <c r="J2" s="359"/>
      <c r="K2" s="354" t="s">
        <v>587</v>
      </c>
      <c r="L2" s="360" t="s">
        <v>588</v>
      </c>
      <c r="M2" s="361"/>
      <c r="N2" s="362"/>
      <c r="O2" s="354" t="s">
        <v>589</v>
      </c>
      <c r="P2" s="357" t="s">
        <v>590</v>
      </c>
      <c r="Q2" s="358"/>
      <c r="R2" s="359"/>
    </row>
    <row r="3" spans="1:18" ht="57.75" customHeight="1" x14ac:dyDescent="0.25">
      <c r="A3" s="352"/>
      <c r="B3" s="355"/>
      <c r="C3" s="352"/>
      <c r="D3" s="355"/>
      <c r="E3" s="355"/>
      <c r="F3" s="354" t="s">
        <v>593</v>
      </c>
      <c r="G3" s="354" t="s">
        <v>594</v>
      </c>
      <c r="H3" s="354" t="s">
        <v>595</v>
      </c>
      <c r="I3" s="354" t="s">
        <v>596</v>
      </c>
      <c r="J3" s="354" t="s">
        <v>597</v>
      </c>
      <c r="K3" s="355"/>
      <c r="L3" s="354" t="s">
        <v>598</v>
      </c>
      <c r="M3" s="354" t="s">
        <v>591</v>
      </c>
      <c r="N3" s="354" t="s">
        <v>592</v>
      </c>
      <c r="O3" s="355"/>
      <c r="P3" s="363" t="s">
        <v>105</v>
      </c>
      <c r="Q3" s="357" t="s">
        <v>106</v>
      </c>
      <c r="R3" s="359"/>
    </row>
    <row r="4" spans="1:18" ht="51" customHeight="1" x14ac:dyDescent="0.25">
      <c r="A4" s="353"/>
      <c r="B4" s="356"/>
      <c r="C4" s="353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64"/>
      <c r="Q4" s="57" t="s">
        <v>591</v>
      </c>
      <c r="R4" s="57" t="s">
        <v>592</v>
      </c>
    </row>
    <row r="5" spans="1:18" ht="57" customHeight="1" x14ac:dyDescent="0.25">
      <c r="A5" s="172">
        <v>1</v>
      </c>
      <c r="B5" s="174" t="s">
        <v>605</v>
      </c>
      <c r="C5" s="172" t="s">
        <v>606</v>
      </c>
      <c r="D5" s="172" t="s">
        <v>607</v>
      </c>
      <c r="E5" s="172"/>
      <c r="F5" s="172"/>
      <c r="G5" s="172"/>
      <c r="H5" s="172"/>
      <c r="I5" s="172"/>
      <c r="J5" s="172"/>
      <c r="K5" s="173" t="s">
        <v>604</v>
      </c>
      <c r="L5" s="172">
        <v>1979</v>
      </c>
      <c r="M5" s="172">
        <v>1279</v>
      </c>
      <c r="N5" s="172">
        <v>700</v>
      </c>
      <c r="O5" s="172">
        <v>70</v>
      </c>
      <c r="P5" s="172">
        <f>Q5+R5</f>
        <v>10000</v>
      </c>
      <c r="Q5" s="172">
        <v>6000</v>
      </c>
      <c r="R5" s="172">
        <v>4000</v>
      </c>
    </row>
    <row r="6" spans="1:18" ht="20.25" customHeight="1" x14ac:dyDescent="0.25">
      <c r="A6" s="172">
        <v>2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</row>
    <row r="7" spans="1:18" ht="51.75" customHeight="1" x14ac:dyDescent="0.25">
      <c r="A7" s="360" t="s">
        <v>599</v>
      </c>
      <c r="B7" s="362"/>
      <c r="C7" s="172" t="s">
        <v>66</v>
      </c>
      <c r="D7" s="172" t="s">
        <v>66</v>
      </c>
      <c r="E7" s="172" t="s">
        <v>66</v>
      </c>
      <c r="F7" s="172" t="s">
        <v>66</v>
      </c>
      <c r="G7" s="172" t="s">
        <v>66</v>
      </c>
      <c r="H7" s="172" t="s">
        <v>66</v>
      </c>
      <c r="I7" s="172" t="s">
        <v>66</v>
      </c>
      <c r="J7" s="172" t="s">
        <v>66</v>
      </c>
      <c r="K7" s="172" t="s">
        <v>66</v>
      </c>
      <c r="L7" s="172">
        <v>1979</v>
      </c>
      <c r="M7" s="172">
        <v>1279</v>
      </c>
      <c r="N7" s="172">
        <v>700</v>
      </c>
      <c r="O7" s="172" t="s">
        <v>66</v>
      </c>
      <c r="P7" s="172">
        <f>Q7+R7</f>
        <v>10000</v>
      </c>
      <c r="Q7" s="172">
        <v>6000</v>
      </c>
      <c r="R7" s="172">
        <v>4000</v>
      </c>
    </row>
    <row r="8" spans="1:18" ht="51" customHeight="1" x14ac:dyDescent="0.25">
      <c r="A8" s="360" t="s">
        <v>600</v>
      </c>
      <c r="B8" s="362"/>
      <c r="C8" s="172" t="s">
        <v>66</v>
      </c>
      <c r="D8" s="172" t="s">
        <v>66</v>
      </c>
      <c r="E8" s="172" t="s">
        <v>66</v>
      </c>
      <c r="F8" s="172" t="s">
        <v>608</v>
      </c>
      <c r="G8" s="172" t="s">
        <v>66</v>
      </c>
      <c r="H8" s="172" t="s">
        <v>66</v>
      </c>
      <c r="I8" s="172" t="s">
        <v>66</v>
      </c>
      <c r="J8" s="172" t="s">
        <v>66</v>
      </c>
      <c r="K8" s="172" t="s">
        <v>66</v>
      </c>
      <c r="L8" s="172" t="s">
        <v>66</v>
      </c>
      <c r="M8" s="172" t="s">
        <v>66</v>
      </c>
      <c r="N8" s="172" t="s">
        <v>66</v>
      </c>
      <c r="O8" s="172" t="s">
        <v>66</v>
      </c>
      <c r="P8" s="172" t="s">
        <v>66</v>
      </c>
      <c r="Q8" s="172">
        <v>23.8</v>
      </c>
      <c r="R8" s="172">
        <v>17.850000000000001</v>
      </c>
    </row>
    <row r="9" spans="1:18" ht="48" customHeight="1" x14ac:dyDescent="0.25">
      <c r="A9" s="360" t="s">
        <v>601</v>
      </c>
      <c r="B9" s="362"/>
      <c r="C9" s="172" t="s">
        <v>66</v>
      </c>
      <c r="D9" s="172" t="s">
        <v>66</v>
      </c>
      <c r="E9" s="172" t="s">
        <v>66</v>
      </c>
      <c r="F9" s="172" t="s">
        <v>66</v>
      </c>
      <c r="G9" s="172" t="s">
        <v>66</v>
      </c>
      <c r="H9" s="172" t="s">
        <v>66</v>
      </c>
      <c r="I9" s="172" t="s">
        <v>66</v>
      </c>
      <c r="J9" s="172" t="s">
        <v>66</v>
      </c>
      <c r="K9" s="172" t="s">
        <v>66</v>
      </c>
      <c r="L9" s="172" t="s">
        <v>66</v>
      </c>
      <c r="M9" s="172" t="s">
        <v>66</v>
      </c>
      <c r="N9" s="172" t="s">
        <v>66</v>
      </c>
      <c r="O9" s="172" t="s">
        <v>66</v>
      </c>
      <c r="P9" s="172">
        <f>Q9+R9</f>
        <v>2142</v>
      </c>
      <c r="Q9" s="172">
        <f>0.01*Q8*Q7</f>
        <v>1428</v>
      </c>
      <c r="R9" s="172">
        <f>0.01*R8*R7</f>
        <v>714.00000000000011</v>
      </c>
    </row>
    <row r="10" spans="1:18" ht="30.75" customHeight="1" x14ac:dyDescent="0.25">
      <c r="A10" s="360" t="s">
        <v>602</v>
      </c>
      <c r="B10" s="36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>
        <v>58.8</v>
      </c>
      <c r="Q10" s="172"/>
      <c r="R10" s="172"/>
    </row>
    <row r="11" spans="1:18" ht="47.25" customHeight="1" x14ac:dyDescent="0.25">
      <c r="A11" s="360" t="s">
        <v>603</v>
      </c>
      <c r="B11" s="36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5">
        <v>124926.07</v>
      </c>
      <c r="Q11" s="172"/>
      <c r="R11" s="172"/>
    </row>
    <row r="12" spans="1:18" x14ac:dyDescent="0.25">
      <c r="A12" s="357"/>
      <c r="B12" s="359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5">
        <f>P11</f>
        <v>124926.07</v>
      </c>
      <c r="Q12" s="172"/>
      <c r="R12" s="172"/>
    </row>
  </sheetData>
  <mergeCells count="27">
    <mergeCell ref="A8:B8"/>
    <mergeCell ref="A9:B9"/>
    <mergeCell ref="A10:B10"/>
    <mergeCell ref="A11:B11"/>
    <mergeCell ref="A12:B12"/>
    <mergeCell ref="A7:B7"/>
    <mergeCell ref="J3:J4"/>
    <mergeCell ref="I3:I4"/>
    <mergeCell ref="K2:K4"/>
    <mergeCell ref="H3:H4"/>
    <mergeCell ref="G3:G4"/>
    <mergeCell ref="F3:F4"/>
    <mergeCell ref="E2:E4"/>
    <mergeCell ref="D2:D4"/>
    <mergeCell ref="C2:C4"/>
    <mergeCell ref="B2:B4"/>
    <mergeCell ref="A2:A4"/>
    <mergeCell ref="A1:R1"/>
    <mergeCell ref="F2:J2"/>
    <mergeCell ref="L2:N2"/>
    <mergeCell ref="P2:R2"/>
    <mergeCell ref="P3:P4"/>
    <mergeCell ref="Q3:R3"/>
    <mergeCell ref="L3:L4"/>
    <mergeCell ref="M3:M4"/>
    <mergeCell ref="N3:N4"/>
    <mergeCell ref="O2:O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opLeftCell="A16" workbookViewId="0">
      <selection activeCell="E44" sqref="E44"/>
    </sheetView>
  </sheetViews>
  <sheetFormatPr defaultRowHeight="15" x14ac:dyDescent="0.25"/>
  <cols>
    <col min="1" max="1" width="29.85546875" style="127" customWidth="1"/>
    <col min="2" max="2" width="15.28515625" style="127" customWidth="1"/>
    <col min="3" max="3" width="14.5703125" style="127" customWidth="1"/>
    <col min="4" max="4" width="14" style="127" customWidth="1"/>
    <col min="5" max="5" width="17.7109375" style="127" customWidth="1"/>
    <col min="6" max="6" width="8.28515625" style="127" customWidth="1"/>
    <col min="7" max="7" width="7.7109375" style="127" customWidth="1"/>
    <col min="8" max="8" width="7" style="127" customWidth="1"/>
    <col min="9" max="9" width="6.42578125" style="127" customWidth="1"/>
    <col min="10" max="10" width="7.7109375" style="127" customWidth="1"/>
    <col min="11" max="11" width="7.42578125" style="127" customWidth="1"/>
    <col min="12" max="13" width="8" style="127" customWidth="1"/>
    <col min="14" max="256" width="9.140625" style="127"/>
    <col min="257" max="257" width="29.85546875" style="127" customWidth="1"/>
    <col min="258" max="258" width="15.28515625" style="127" customWidth="1"/>
    <col min="259" max="259" width="14.5703125" style="127" customWidth="1"/>
    <col min="260" max="260" width="14" style="127" customWidth="1"/>
    <col min="261" max="261" width="17.7109375" style="127" customWidth="1"/>
    <col min="262" max="262" width="8.28515625" style="127" customWidth="1"/>
    <col min="263" max="263" width="7.7109375" style="127" customWidth="1"/>
    <col min="264" max="264" width="7" style="127" customWidth="1"/>
    <col min="265" max="265" width="6.42578125" style="127" customWidth="1"/>
    <col min="266" max="266" width="7.7109375" style="127" customWidth="1"/>
    <col min="267" max="267" width="7.42578125" style="127" customWidth="1"/>
    <col min="268" max="269" width="8" style="127" customWidth="1"/>
    <col min="270" max="512" width="9.140625" style="127"/>
    <col min="513" max="513" width="29.85546875" style="127" customWidth="1"/>
    <col min="514" max="514" width="15.28515625" style="127" customWidth="1"/>
    <col min="515" max="515" width="14.5703125" style="127" customWidth="1"/>
    <col min="516" max="516" width="14" style="127" customWidth="1"/>
    <col min="517" max="517" width="17.7109375" style="127" customWidth="1"/>
    <col min="518" max="518" width="8.28515625" style="127" customWidth="1"/>
    <col min="519" max="519" width="7.7109375" style="127" customWidth="1"/>
    <col min="520" max="520" width="7" style="127" customWidth="1"/>
    <col min="521" max="521" width="6.42578125" style="127" customWidth="1"/>
    <col min="522" max="522" width="7.7109375" style="127" customWidth="1"/>
    <col min="523" max="523" width="7.42578125" style="127" customWidth="1"/>
    <col min="524" max="525" width="8" style="127" customWidth="1"/>
    <col min="526" max="768" width="9.140625" style="127"/>
    <col min="769" max="769" width="29.85546875" style="127" customWidth="1"/>
    <col min="770" max="770" width="15.28515625" style="127" customWidth="1"/>
    <col min="771" max="771" width="14.5703125" style="127" customWidth="1"/>
    <col min="772" max="772" width="14" style="127" customWidth="1"/>
    <col min="773" max="773" width="17.7109375" style="127" customWidth="1"/>
    <col min="774" max="774" width="8.28515625" style="127" customWidth="1"/>
    <col min="775" max="775" width="7.7109375" style="127" customWidth="1"/>
    <col min="776" max="776" width="7" style="127" customWidth="1"/>
    <col min="777" max="777" width="6.42578125" style="127" customWidth="1"/>
    <col min="778" max="778" width="7.7109375" style="127" customWidth="1"/>
    <col min="779" max="779" width="7.42578125" style="127" customWidth="1"/>
    <col min="780" max="781" width="8" style="127" customWidth="1"/>
    <col min="782" max="1024" width="9.140625" style="127"/>
    <col min="1025" max="1025" width="29.85546875" style="127" customWidth="1"/>
    <col min="1026" max="1026" width="15.28515625" style="127" customWidth="1"/>
    <col min="1027" max="1027" width="14.5703125" style="127" customWidth="1"/>
    <col min="1028" max="1028" width="14" style="127" customWidth="1"/>
    <col min="1029" max="1029" width="17.7109375" style="127" customWidth="1"/>
    <col min="1030" max="1030" width="8.28515625" style="127" customWidth="1"/>
    <col min="1031" max="1031" width="7.7109375" style="127" customWidth="1"/>
    <col min="1032" max="1032" width="7" style="127" customWidth="1"/>
    <col min="1033" max="1033" width="6.42578125" style="127" customWidth="1"/>
    <col min="1034" max="1034" width="7.7109375" style="127" customWidth="1"/>
    <col min="1035" max="1035" width="7.42578125" style="127" customWidth="1"/>
    <col min="1036" max="1037" width="8" style="127" customWidth="1"/>
    <col min="1038" max="1280" width="9.140625" style="127"/>
    <col min="1281" max="1281" width="29.85546875" style="127" customWidth="1"/>
    <col min="1282" max="1282" width="15.28515625" style="127" customWidth="1"/>
    <col min="1283" max="1283" width="14.5703125" style="127" customWidth="1"/>
    <col min="1284" max="1284" width="14" style="127" customWidth="1"/>
    <col min="1285" max="1285" width="17.7109375" style="127" customWidth="1"/>
    <col min="1286" max="1286" width="8.28515625" style="127" customWidth="1"/>
    <col min="1287" max="1287" width="7.7109375" style="127" customWidth="1"/>
    <col min="1288" max="1288" width="7" style="127" customWidth="1"/>
    <col min="1289" max="1289" width="6.42578125" style="127" customWidth="1"/>
    <col min="1290" max="1290" width="7.7109375" style="127" customWidth="1"/>
    <col min="1291" max="1291" width="7.42578125" style="127" customWidth="1"/>
    <col min="1292" max="1293" width="8" style="127" customWidth="1"/>
    <col min="1294" max="1536" width="9.140625" style="127"/>
    <col min="1537" max="1537" width="29.85546875" style="127" customWidth="1"/>
    <col min="1538" max="1538" width="15.28515625" style="127" customWidth="1"/>
    <col min="1539" max="1539" width="14.5703125" style="127" customWidth="1"/>
    <col min="1540" max="1540" width="14" style="127" customWidth="1"/>
    <col min="1541" max="1541" width="17.7109375" style="127" customWidth="1"/>
    <col min="1542" max="1542" width="8.28515625" style="127" customWidth="1"/>
    <col min="1543" max="1543" width="7.7109375" style="127" customWidth="1"/>
    <col min="1544" max="1544" width="7" style="127" customWidth="1"/>
    <col min="1545" max="1545" width="6.42578125" style="127" customWidth="1"/>
    <col min="1546" max="1546" width="7.7109375" style="127" customWidth="1"/>
    <col min="1547" max="1547" width="7.42578125" style="127" customWidth="1"/>
    <col min="1548" max="1549" width="8" style="127" customWidth="1"/>
    <col min="1550" max="1792" width="9.140625" style="127"/>
    <col min="1793" max="1793" width="29.85546875" style="127" customWidth="1"/>
    <col min="1794" max="1794" width="15.28515625" style="127" customWidth="1"/>
    <col min="1795" max="1795" width="14.5703125" style="127" customWidth="1"/>
    <col min="1796" max="1796" width="14" style="127" customWidth="1"/>
    <col min="1797" max="1797" width="17.7109375" style="127" customWidth="1"/>
    <col min="1798" max="1798" width="8.28515625" style="127" customWidth="1"/>
    <col min="1799" max="1799" width="7.7109375" style="127" customWidth="1"/>
    <col min="1800" max="1800" width="7" style="127" customWidth="1"/>
    <col min="1801" max="1801" width="6.42578125" style="127" customWidth="1"/>
    <col min="1802" max="1802" width="7.7109375" style="127" customWidth="1"/>
    <col min="1803" max="1803" width="7.42578125" style="127" customWidth="1"/>
    <col min="1804" max="1805" width="8" style="127" customWidth="1"/>
    <col min="1806" max="2048" width="9.140625" style="127"/>
    <col min="2049" max="2049" width="29.85546875" style="127" customWidth="1"/>
    <col min="2050" max="2050" width="15.28515625" style="127" customWidth="1"/>
    <col min="2051" max="2051" width="14.5703125" style="127" customWidth="1"/>
    <col min="2052" max="2052" width="14" style="127" customWidth="1"/>
    <col min="2053" max="2053" width="17.7109375" style="127" customWidth="1"/>
    <col min="2054" max="2054" width="8.28515625" style="127" customWidth="1"/>
    <col min="2055" max="2055" width="7.7109375" style="127" customWidth="1"/>
    <col min="2056" max="2056" width="7" style="127" customWidth="1"/>
    <col min="2057" max="2057" width="6.42578125" style="127" customWidth="1"/>
    <col min="2058" max="2058" width="7.7109375" style="127" customWidth="1"/>
    <col min="2059" max="2059" width="7.42578125" style="127" customWidth="1"/>
    <col min="2060" max="2061" width="8" style="127" customWidth="1"/>
    <col min="2062" max="2304" width="9.140625" style="127"/>
    <col min="2305" max="2305" width="29.85546875" style="127" customWidth="1"/>
    <col min="2306" max="2306" width="15.28515625" style="127" customWidth="1"/>
    <col min="2307" max="2307" width="14.5703125" style="127" customWidth="1"/>
    <col min="2308" max="2308" width="14" style="127" customWidth="1"/>
    <col min="2309" max="2309" width="17.7109375" style="127" customWidth="1"/>
    <col min="2310" max="2310" width="8.28515625" style="127" customWidth="1"/>
    <col min="2311" max="2311" width="7.7109375" style="127" customWidth="1"/>
    <col min="2312" max="2312" width="7" style="127" customWidth="1"/>
    <col min="2313" max="2313" width="6.42578125" style="127" customWidth="1"/>
    <col min="2314" max="2314" width="7.7109375" style="127" customWidth="1"/>
    <col min="2315" max="2315" width="7.42578125" style="127" customWidth="1"/>
    <col min="2316" max="2317" width="8" style="127" customWidth="1"/>
    <col min="2318" max="2560" width="9.140625" style="127"/>
    <col min="2561" max="2561" width="29.85546875" style="127" customWidth="1"/>
    <col min="2562" max="2562" width="15.28515625" style="127" customWidth="1"/>
    <col min="2563" max="2563" width="14.5703125" style="127" customWidth="1"/>
    <col min="2564" max="2564" width="14" style="127" customWidth="1"/>
    <col min="2565" max="2565" width="17.7109375" style="127" customWidth="1"/>
    <col min="2566" max="2566" width="8.28515625" style="127" customWidth="1"/>
    <col min="2567" max="2567" width="7.7109375" style="127" customWidth="1"/>
    <col min="2568" max="2568" width="7" style="127" customWidth="1"/>
    <col min="2569" max="2569" width="6.42578125" style="127" customWidth="1"/>
    <col min="2570" max="2570" width="7.7109375" style="127" customWidth="1"/>
    <col min="2571" max="2571" width="7.42578125" style="127" customWidth="1"/>
    <col min="2572" max="2573" width="8" style="127" customWidth="1"/>
    <col min="2574" max="2816" width="9.140625" style="127"/>
    <col min="2817" max="2817" width="29.85546875" style="127" customWidth="1"/>
    <col min="2818" max="2818" width="15.28515625" style="127" customWidth="1"/>
    <col min="2819" max="2819" width="14.5703125" style="127" customWidth="1"/>
    <col min="2820" max="2820" width="14" style="127" customWidth="1"/>
    <col min="2821" max="2821" width="17.7109375" style="127" customWidth="1"/>
    <col min="2822" max="2822" width="8.28515625" style="127" customWidth="1"/>
    <col min="2823" max="2823" width="7.7109375" style="127" customWidth="1"/>
    <col min="2824" max="2824" width="7" style="127" customWidth="1"/>
    <col min="2825" max="2825" width="6.42578125" style="127" customWidth="1"/>
    <col min="2826" max="2826" width="7.7109375" style="127" customWidth="1"/>
    <col min="2827" max="2827" width="7.42578125" style="127" customWidth="1"/>
    <col min="2828" max="2829" width="8" style="127" customWidth="1"/>
    <col min="2830" max="3072" width="9.140625" style="127"/>
    <col min="3073" max="3073" width="29.85546875" style="127" customWidth="1"/>
    <col min="3074" max="3074" width="15.28515625" style="127" customWidth="1"/>
    <col min="3075" max="3075" width="14.5703125" style="127" customWidth="1"/>
    <col min="3076" max="3076" width="14" style="127" customWidth="1"/>
    <col min="3077" max="3077" width="17.7109375" style="127" customWidth="1"/>
    <col min="3078" max="3078" width="8.28515625" style="127" customWidth="1"/>
    <col min="3079" max="3079" width="7.7109375" style="127" customWidth="1"/>
    <col min="3080" max="3080" width="7" style="127" customWidth="1"/>
    <col min="3081" max="3081" width="6.42578125" style="127" customWidth="1"/>
    <col min="3082" max="3082" width="7.7109375" style="127" customWidth="1"/>
    <col min="3083" max="3083" width="7.42578125" style="127" customWidth="1"/>
    <col min="3084" max="3085" width="8" style="127" customWidth="1"/>
    <col min="3086" max="3328" width="9.140625" style="127"/>
    <col min="3329" max="3329" width="29.85546875" style="127" customWidth="1"/>
    <col min="3330" max="3330" width="15.28515625" style="127" customWidth="1"/>
    <col min="3331" max="3331" width="14.5703125" style="127" customWidth="1"/>
    <col min="3332" max="3332" width="14" style="127" customWidth="1"/>
    <col min="3333" max="3333" width="17.7109375" style="127" customWidth="1"/>
    <col min="3334" max="3334" width="8.28515625" style="127" customWidth="1"/>
    <col min="3335" max="3335" width="7.7109375" style="127" customWidth="1"/>
    <col min="3336" max="3336" width="7" style="127" customWidth="1"/>
    <col min="3337" max="3337" width="6.42578125" style="127" customWidth="1"/>
    <col min="3338" max="3338" width="7.7109375" style="127" customWidth="1"/>
    <col min="3339" max="3339" width="7.42578125" style="127" customWidth="1"/>
    <col min="3340" max="3341" width="8" style="127" customWidth="1"/>
    <col min="3342" max="3584" width="9.140625" style="127"/>
    <col min="3585" max="3585" width="29.85546875" style="127" customWidth="1"/>
    <col min="3586" max="3586" width="15.28515625" style="127" customWidth="1"/>
    <col min="3587" max="3587" width="14.5703125" style="127" customWidth="1"/>
    <col min="3588" max="3588" width="14" style="127" customWidth="1"/>
    <col min="3589" max="3589" width="17.7109375" style="127" customWidth="1"/>
    <col min="3590" max="3590" width="8.28515625" style="127" customWidth="1"/>
    <col min="3591" max="3591" width="7.7109375" style="127" customWidth="1"/>
    <col min="3592" max="3592" width="7" style="127" customWidth="1"/>
    <col min="3593" max="3593" width="6.42578125" style="127" customWidth="1"/>
    <col min="3594" max="3594" width="7.7109375" style="127" customWidth="1"/>
    <col min="3595" max="3595" width="7.42578125" style="127" customWidth="1"/>
    <col min="3596" max="3597" width="8" style="127" customWidth="1"/>
    <col min="3598" max="3840" width="9.140625" style="127"/>
    <col min="3841" max="3841" width="29.85546875" style="127" customWidth="1"/>
    <col min="3842" max="3842" width="15.28515625" style="127" customWidth="1"/>
    <col min="3843" max="3843" width="14.5703125" style="127" customWidth="1"/>
    <col min="3844" max="3844" width="14" style="127" customWidth="1"/>
    <col min="3845" max="3845" width="17.7109375" style="127" customWidth="1"/>
    <col min="3846" max="3846" width="8.28515625" style="127" customWidth="1"/>
    <col min="3847" max="3847" width="7.7109375" style="127" customWidth="1"/>
    <col min="3848" max="3848" width="7" style="127" customWidth="1"/>
    <col min="3849" max="3849" width="6.42578125" style="127" customWidth="1"/>
    <col min="3850" max="3850" width="7.7109375" style="127" customWidth="1"/>
    <col min="3851" max="3851" width="7.42578125" style="127" customWidth="1"/>
    <col min="3852" max="3853" width="8" style="127" customWidth="1"/>
    <col min="3854" max="4096" width="9.140625" style="127"/>
    <col min="4097" max="4097" width="29.85546875" style="127" customWidth="1"/>
    <col min="4098" max="4098" width="15.28515625" style="127" customWidth="1"/>
    <col min="4099" max="4099" width="14.5703125" style="127" customWidth="1"/>
    <col min="4100" max="4100" width="14" style="127" customWidth="1"/>
    <col min="4101" max="4101" width="17.7109375" style="127" customWidth="1"/>
    <col min="4102" max="4102" width="8.28515625" style="127" customWidth="1"/>
    <col min="4103" max="4103" width="7.7109375" style="127" customWidth="1"/>
    <col min="4104" max="4104" width="7" style="127" customWidth="1"/>
    <col min="4105" max="4105" width="6.42578125" style="127" customWidth="1"/>
    <col min="4106" max="4106" width="7.7109375" style="127" customWidth="1"/>
    <col min="4107" max="4107" width="7.42578125" style="127" customWidth="1"/>
    <col min="4108" max="4109" width="8" style="127" customWidth="1"/>
    <col min="4110" max="4352" width="9.140625" style="127"/>
    <col min="4353" max="4353" width="29.85546875" style="127" customWidth="1"/>
    <col min="4354" max="4354" width="15.28515625" style="127" customWidth="1"/>
    <col min="4355" max="4355" width="14.5703125" style="127" customWidth="1"/>
    <col min="4356" max="4356" width="14" style="127" customWidth="1"/>
    <col min="4357" max="4357" width="17.7109375" style="127" customWidth="1"/>
    <col min="4358" max="4358" width="8.28515625" style="127" customWidth="1"/>
    <col min="4359" max="4359" width="7.7109375" style="127" customWidth="1"/>
    <col min="4360" max="4360" width="7" style="127" customWidth="1"/>
    <col min="4361" max="4361" width="6.42578125" style="127" customWidth="1"/>
    <col min="4362" max="4362" width="7.7109375" style="127" customWidth="1"/>
    <col min="4363" max="4363" width="7.42578125" style="127" customWidth="1"/>
    <col min="4364" max="4365" width="8" style="127" customWidth="1"/>
    <col min="4366" max="4608" width="9.140625" style="127"/>
    <col min="4609" max="4609" width="29.85546875" style="127" customWidth="1"/>
    <col min="4610" max="4610" width="15.28515625" style="127" customWidth="1"/>
    <col min="4611" max="4611" width="14.5703125" style="127" customWidth="1"/>
    <col min="4612" max="4612" width="14" style="127" customWidth="1"/>
    <col min="4613" max="4613" width="17.7109375" style="127" customWidth="1"/>
    <col min="4614" max="4614" width="8.28515625" style="127" customWidth="1"/>
    <col min="4615" max="4615" width="7.7109375" style="127" customWidth="1"/>
    <col min="4616" max="4616" width="7" style="127" customWidth="1"/>
    <col min="4617" max="4617" width="6.42578125" style="127" customWidth="1"/>
    <col min="4618" max="4618" width="7.7109375" style="127" customWidth="1"/>
    <col min="4619" max="4619" width="7.42578125" style="127" customWidth="1"/>
    <col min="4620" max="4621" width="8" style="127" customWidth="1"/>
    <col min="4622" max="4864" width="9.140625" style="127"/>
    <col min="4865" max="4865" width="29.85546875" style="127" customWidth="1"/>
    <col min="4866" max="4866" width="15.28515625" style="127" customWidth="1"/>
    <col min="4867" max="4867" width="14.5703125" style="127" customWidth="1"/>
    <col min="4868" max="4868" width="14" style="127" customWidth="1"/>
    <col min="4869" max="4869" width="17.7109375" style="127" customWidth="1"/>
    <col min="4870" max="4870" width="8.28515625" style="127" customWidth="1"/>
    <col min="4871" max="4871" width="7.7109375" style="127" customWidth="1"/>
    <col min="4872" max="4872" width="7" style="127" customWidth="1"/>
    <col min="4873" max="4873" width="6.42578125" style="127" customWidth="1"/>
    <col min="4874" max="4874" width="7.7109375" style="127" customWidth="1"/>
    <col min="4875" max="4875" width="7.42578125" style="127" customWidth="1"/>
    <col min="4876" max="4877" width="8" style="127" customWidth="1"/>
    <col min="4878" max="5120" width="9.140625" style="127"/>
    <col min="5121" max="5121" width="29.85546875" style="127" customWidth="1"/>
    <col min="5122" max="5122" width="15.28515625" style="127" customWidth="1"/>
    <col min="5123" max="5123" width="14.5703125" style="127" customWidth="1"/>
    <col min="5124" max="5124" width="14" style="127" customWidth="1"/>
    <col min="5125" max="5125" width="17.7109375" style="127" customWidth="1"/>
    <col min="5126" max="5126" width="8.28515625" style="127" customWidth="1"/>
    <col min="5127" max="5127" width="7.7109375" style="127" customWidth="1"/>
    <col min="5128" max="5128" width="7" style="127" customWidth="1"/>
    <col min="5129" max="5129" width="6.42578125" style="127" customWidth="1"/>
    <col min="5130" max="5130" width="7.7109375" style="127" customWidth="1"/>
    <col min="5131" max="5131" width="7.42578125" style="127" customWidth="1"/>
    <col min="5132" max="5133" width="8" style="127" customWidth="1"/>
    <col min="5134" max="5376" width="9.140625" style="127"/>
    <col min="5377" max="5377" width="29.85546875" style="127" customWidth="1"/>
    <col min="5378" max="5378" width="15.28515625" style="127" customWidth="1"/>
    <col min="5379" max="5379" width="14.5703125" style="127" customWidth="1"/>
    <col min="5380" max="5380" width="14" style="127" customWidth="1"/>
    <col min="5381" max="5381" width="17.7109375" style="127" customWidth="1"/>
    <col min="5382" max="5382" width="8.28515625" style="127" customWidth="1"/>
    <col min="5383" max="5383" width="7.7109375" style="127" customWidth="1"/>
    <col min="5384" max="5384" width="7" style="127" customWidth="1"/>
    <col min="5385" max="5385" width="6.42578125" style="127" customWidth="1"/>
    <col min="5386" max="5386" width="7.7109375" style="127" customWidth="1"/>
    <col min="5387" max="5387" width="7.42578125" style="127" customWidth="1"/>
    <col min="5388" max="5389" width="8" style="127" customWidth="1"/>
    <col min="5390" max="5632" width="9.140625" style="127"/>
    <col min="5633" max="5633" width="29.85546875" style="127" customWidth="1"/>
    <col min="5634" max="5634" width="15.28515625" style="127" customWidth="1"/>
    <col min="5635" max="5635" width="14.5703125" style="127" customWidth="1"/>
    <col min="5636" max="5636" width="14" style="127" customWidth="1"/>
    <col min="5637" max="5637" width="17.7109375" style="127" customWidth="1"/>
    <col min="5638" max="5638" width="8.28515625" style="127" customWidth="1"/>
    <col min="5639" max="5639" width="7.7109375" style="127" customWidth="1"/>
    <col min="5640" max="5640" width="7" style="127" customWidth="1"/>
    <col min="5641" max="5641" width="6.42578125" style="127" customWidth="1"/>
    <col min="5642" max="5642" width="7.7109375" style="127" customWidth="1"/>
    <col min="5643" max="5643" width="7.42578125" style="127" customWidth="1"/>
    <col min="5644" max="5645" width="8" style="127" customWidth="1"/>
    <col min="5646" max="5888" width="9.140625" style="127"/>
    <col min="5889" max="5889" width="29.85546875" style="127" customWidth="1"/>
    <col min="5890" max="5890" width="15.28515625" style="127" customWidth="1"/>
    <col min="5891" max="5891" width="14.5703125" style="127" customWidth="1"/>
    <col min="5892" max="5892" width="14" style="127" customWidth="1"/>
    <col min="5893" max="5893" width="17.7109375" style="127" customWidth="1"/>
    <col min="5894" max="5894" width="8.28515625" style="127" customWidth="1"/>
    <col min="5895" max="5895" width="7.7109375" style="127" customWidth="1"/>
    <col min="5896" max="5896" width="7" style="127" customWidth="1"/>
    <col min="5897" max="5897" width="6.42578125" style="127" customWidth="1"/>
    <col min="5898" max="5898" width="7.7109375" style="127" customWidth="1"/>
    <col min="5899" max="5899" width="7.42578125" style="127" customWidth="1"/>
    <col min="5900" max="5901" width="8" style="127" customWidth="1"/>
    <col min="5902" max="6144" width="9.140625" style="127"/>
    <col min="6145" max="6145" width="29.85546875" style="127" customWidth="1"/>
    <col min="6146" max="6146" width="15.28515625" style="127" customWidth="1"/>
    <col min="6147" max="6147" width="14.5703125" style="127" customWidth="1"/>
    <col min="6148" max="6148" width="14" style="127" customWidth="1"/>
    <col min="6149" max="6149" width="17.7109375" style="127" customWidth="1"/>
    <col min="6150" max="6150" width="8.28515625" style="127" customWidth="1"/>
    <col min="6151" max="6151" width="7.7109375" style="127" customWidth="1"/>
    <col min="6152" max="6152" width="7" style="127" customWidth="1"/>
    <col min="6153" max="6153" width="6.42578125" style="127" customWidth="1"/>
    <col min="6154" max="6154" width="7.7109375" style="127" customWidth="1"/>
    <col min="6155" max="6155" width="7.42578125" style="127" customWidth="1"/>
    <col min="6156" max="6157" width="8" style="127" customWidth="1"/>
    <col min="6158" max="6400" width="9.140625" style="127"/>
    <col min="6401" max="6401" width="29.85546875" style="127" customWidth="1"/>
    <col min="6402" max="6402" width="15.28515625" style="127" customWidth="1"/>
    <col min="6403" max="6403" width="14.5703125" style="127" customWidth="1"/>
    <col min="6404" max="6404" width="14" style="127" customWidth="1"/>
    <col min="6405" max="6405" width="17.7109375" style="127" customWidth="1"/>
    <col min="6406" max="6406" width="8.28515625" style="127" customWidth="1"/>
    <col min="6407" max="6407" width="7.7109375" style="127" customWidth="1"/>
    <col min="6408" max="6408" width="7" style="127" customWidth="1"/>
    <col min="6409" max="6409" width="6.42578125" style="127" customWidth="1"/>
    <col min="6410" max="6410" width="7.7109375" style="127" customWidth="1"/>
    <col min="6411" max="6411" width="7.42578125" style="127" customWidth="1"/>
    <col min="6412" max="6413" width="8" style="127" customWidth="1"/>
    <col min="6414" max="6656" width="9.140625" style="127"/>
    <col min="6657" max="6657" width="29.85546875" style="127" customWidth="1"/>
    <col min="6658" max="6658" width="15.28515625" style="127" customWidth="1"/>
    <col min="6659" max="6659" width="14.5703125" style="127" customWidth="1"/>
    <col min="6660" max="6660" width="14" style="127" customWidth="1"/>
    <col min="6661" max="6661" width="17.7109375" style="127" customWidth="1"/>
    <col min="6662" max="6662" width="8.28515625" style="127" customWidth="1"/>
    <col min="6663" max="6663" width="7.7109375" style="127" customWidth="1"/>
    <col min="6664" max="6664" width="7" style="127" customWidth="1"/>
    <col min="6665" max="6665" width="6.42578125" style="127" customWidth="1"/>
    <col min="6666" max="6666" width="7.7109375" style="127" customWidth="1"/>
    <col min="6667" max="6667" width="7.42578125" style="127" customWidth="1"/>
    <col min="6668" max="6669" width="8" style="127" customWidth="1"/>
    <col min="6670" max="6912" width="9.140625" style="127"/>
    <col min="6913" max="6913" width="29.85546875" style="127" customWidth="1"/>
    <col min="6914" max="6914" width="15.28515625" style="127" customWidth="1"/>
    <col min="6915" max="6915" width="14.5703125" style="127" customWidth="1"/>
    <col min="6916" max="6916" width="14" style="127" customWidth="1"/>
    <col min="6917" max="6917" width="17.7109375" style="127" customWidth="1"/>
    <col min="6918" max="6918" width="8.28515625" style="127" customWidth="1"/>
    <col min="6919" max="6919" width="7.7109375" style="127" customWidth="1"/>
    <col min="6920" max="6920" width="7" style="127" customWidth="1"/>
    <col min="6921" max="6921" width="6.42578125" style="127" customWidth="1"/>
    <col min="6922" max="6922" width="7.7109375" style="127" customWidth="1"/>
    <col min="6923" max="6923" width="7.42578125" style="127" customWidth="1"/>
    <col min="6924" max="6925" width="8" style="127" customWidth="1"/>
    <col min="6926" max="7168" width="9.140625" style="127"/>
    <col min="7169" max="7169" width="29.85546875" style="127" customWidth="1"/>
    <col min="7170" max="7170" width="15.28515625" style="127" customWidth="1"/>
    <col min="7171" max="7171" width="14.5703125" style="127" customWidth="1"/>
    <col min="7172" max="7172" width="14" style="127" customWidth="1"/>
    <col min="7173" max="7173" width="17.7109375" style="127" customWidth="1"/>
    <col min="7174" max="7174" width="8.28515625" style="127" customWidth="1"/>
    <col min="7175" max="7175" width="7.7109375" style="127" customWidth="1"/>
    <col min="7176" max="7176" width="7" style="127" customWidth="1"/>
    <col min="7177" max="7177" width="6.42578125" style="127" customWidth="1"/>
    <col min="7178" max="7178" width="7.7109375" style="127" customWidth="1"/>
    <col min="7179" max="7179" width="7.42578125" style="127" customWidth="1"/>
    <col min="7180" max="7181" width="8" style="127" customWidth="1"/>
    <col min="7182" max="7424" width="9.140625" style="127"/>
    <col min="7425" max="7425" width="29.85546875" style="127" customWidth="1"/>
    <col min="7426" max="7426" width="15.28515625" style="127" customWidth="1"/>
    <col min="7427" max="7427" width="14.5703125" style="127" customWidth="1"/>
    <col min="7428" max="7428" width="14" style="127" customWidth="1"/>
    <col min="7429" max="7429" width="17.7109375" style="127" customWidth="1"/>
    <col min="7430" max="7430" width="8.28515625" style="127" customWidth="1"/>
    <col min="7431" max="7431" width="7.7109375" style="127" customWidth="1"/>
    <col min="7432" max="7432" width="7" style="127" customWidth="1"/>
    <col min="7433" max="7433" width="6.42578125" style="127" customWidth="1"/>
    <col min="7434" max="7434" width="7.7109375" style="127" customWidth="1"/>
    <col min="7435" max="7435" width="7.42578125" style="127" customWidth="1"/>
    <col min="7436" max="7437" width="8" style="127" customWidth="1"/>
    <col min="7438" max="7680" width="9.140625" style="127"/>
    <col min="7681" max="7681" width="29.85546875" style="127" customWidth="1"/>
    <col min="7682" max="7682" width="15.28515625" style="127" customWidth="1"/>
    <col min="7683" max="7683" width="14.5703125" style="127" customWidth="1"/>
    <col min="7684" max="7684" width="14" style="127" customWidth="1"/>
    <col min="7685" max="7685" width="17.7109375" style="127" customWidth="1"/>
    <col min="7686" max="7686" width="8.28515625" style="127" customWidth="1"/>
    <col min="7687" max="7687" width="7.7109375" style="127" customWidth="1"/>
    <col min="7688" max="7688" width="7" style="127" customWidth="1"/>
    <col min="7689" max="7689" width="6.42578125" style="127" customWidth="1"/>
    <col min="7690" max="7690" width="7.7109375" style="127" customWidth="1"/>
    <col min="7691" max="7691" width="7.42578125" style="127" customWidth="1"/>
    <col min="7692" max="7693" width="8" style="127" customWidth="1"/>
    <col min="7694" max="7936" width="9.140625" style="127"/>
    <col min="7937" max="7937" width="29.85546875" style="127" customWidth="1"/>
    <col min="7938" max="7938" width="15.28515625" style="127" customWidth="1"/>
    <col min="7939" max="7939" width="14.5703125" style="127" customWidth="1"/>
    <col min="7940" max="7940" width="14" style="127" customWidth="1"/>
    <col min="7941" max="7941" width="17.7109375" style="127" customWidth="1"/>
    <col min="7942" max="7942" width="8.28515625" style="127" customWidth="1"/>
    <col min="7943" max="7943" width="7.7109375" style="127" customWidth="1"/>
    <col min="7944" max="7944" width="7" style="127" customWidth="1"/>
    <col min="7945" max="7945" width="6.42578125" style="127" customWidth="1"/>
    <col min="7946" max="7946" width="7.7109375" style="127" customWidth="1"/>
    <col min="7947" max="7947" width="7.42578125" style="127" customWidth="1"/>
    <col min="7948" max="7949" width="8" style="127" customWidth="1"/>
    <col min="7950" max="8192" width="9.140625" style="127"/>
    <col min="8193" max="8193" width="29.85546875" style="127" customWidth="1"/>
    <col min="8194" max="8194" width="15.28515625" style="127" customWidth="1"/>
    <col min="8195" max="8195" width="14.5703125" style="127" customWidth="1"/>
    <col min="8196" max="8196" width="14" style="127" customWidth="1"/>
    <col min="8197" max="8197" width="17.7109375" style="127" customWidth="1"/>
    <col min="8198" max="8198" width="8.28515625" style="127" customWidth="1"/>
    <col min="8199" max="8199" width="7.7109375" style="127" customWidth="1"/>
    <col min="8200" max="8200" width="7" style="127" customWidth="1"/>
    <col min="8201" max="8201" width="6.42578125" style="127" customWidth="1"/>
    <col min="8202" max="8202" width="7.7109375" style="127" customWidth="1"/>
    <col min="8203" max="8203" width="7.42578125" style="127" customWidth="1"/>
    <col min="8204" max="8205" width="8" style="127" customWidth="1"/>
    <col min="8206" max="8448" width="9.140625" style="127"/>
    <col min="8449" max="8449" width="29.85546875" style="127" customWidth="1"/>
    <col min="8450" max="8450" width="15.28515625" style="127" customWidth="1"/>
    <col min="8451" max="8451" width="14.5703125" style="127" customWidth="1"/>
    <col min="8452" max="8452" width="14" style="127" customWidth="1"/>
    <col min="8453" max="8453" width="17.7109375" style="127" customWidth="1"/>
    <col min="8454" max="8454" width="8.28515625" style="127" customWidth="1"/>
    <col min="8455" max="8455" width="7.7109375" style="127" customWidth="1"/>
    <col min="8456" max="8456" width="7" style="127" customWidth="1"/>
    <col min="8457" max="8457" width="6.42578125" style="127" customWidth="1"/>
    <col min="8458" max="8458" width="7.7109375" style="127" customWidth="1"/>
    <col min="8459" max="8459" width="7.42578125" style="127" customWidth="1"/>
    <col min="8460" max="8461" width="8" style="127" customWidth="1"/>
    <col min="8462" max="8704" width="9.140625" style="127"/>
    <col min="8705" max="8705" width="29.85546875" style="127" customWidth="1"/>
    <col min="8706" max="8706" width="15.28515625" style="127" customWidth="1"/>
    <col min="8707" max="8707" width="14.5703125" style="127" customWidth="1"/>
    <col min="8708" max="8708" width="14" style="127" customWidth="1"/>
    <col min="8709" max="8709" width="17.7109375" style="127" customWidth="1"/>
    <col min="8710" max="8710" width="8.28515625" style="127" customWidth="1"/>
    <col min="8711" max="8711" width="7.7109375" style="127" customWidth="1"/>
    <col min="8712" max="8712" width="7" style="127" customWidth="1"/>
    <col min="8713" max="8713" width="6.42578125" style="127" customWidth="1"/>
    <col min="8714" max="8714" width="7.7109375" style="127" customWidth="1"/>
    <col min="8715" max="8715" width="7.42578125" style="127" customWidth="1"/>
    <col min="8716" max="8717" width="8" style="127" customWidth="1"/>
    <col min="8718" max="8960" width="9.140625" style="127"/>
    <col min="8961" max="8961" width="29.85546875" style="127" customWidth="1"/>
    <col min="8962" max="8962" width="15.28515625" style="127" customWidth="1"/>
    <col min="8963" max="8963" width="14.5703125" style="127" customWidth="1"/>
    <col min="8964" max="8964" width="14" style="127" customWidth="1"/>
    <col min="8965" max="8965" width="17.7109375" style="127" customWidth="1"/>
    <col min="8966" max="8966" width="8.28515625" style="127" customWidth="1"/>
    <col min="8967" max="8967" width="7.7109375" style="127" customWidth="1"/>
    <col min="8968" max="8968" width="7" style="127" customWidth="1"/>
    <col min="8969" max="8969" width="6.42578125" style="127" customWidth="1"/>
    <col min="8970" max="8970" width="7.7109375" style="127" customWidth="1"/>
    <col min="8971" max="8971" width="7.42578125" style="127" customWidth="1"/>
    <col min="8972" max="8973" width="8" style="127" customWidth="1"/>
    <col min="8974" max="9216" width="9.140625" style="127"/>
    <col min="9217" max="9217" width="29.85546875" style="127" customWidth="1"/>
    <col min="9218" max="9218" width="15.28515625" style="127" customWidth="1"/>
    <col min="9219" max="9219" width="14.5703125" style="127" customWidth="1"/>
    <col min="9220" max="9220" width="14" style="127" customWidth="1"/>
    <col min="9221" max="9221" width="17.7109375" style="127" customWidth="1"/>
    <col min="9222" max="9222" width="8.28515625" style="127" customWidth="1"/>
    <col min="9223" max="9223" width="7.7109375" style="127" customWidth="1"/>
    <col min="9224" max="9224" width="7" style="127" customWidth="1"/>
    <col min="9225" max="9225" width="6.42578125" style="127" customWidth="1"/>
    <col min="9226" max="9226" width="7.7109375" style="127" customWidth="1"/>
    <col min="9227" max="9227" width="7.42578125" style="127" customWidth="1"/>
    <col min="9228" max="9229" width="8" style="127" customWidth="1"/>
    <col min="9230" max="9472" width="9.140625" style="127"/>
    <col min="9473" max="9473" width="29.85546875" style="127" customWidth="1"/>
    <col min="9474" max="9474" width="15.28515625" style="127" customWidth="1"/>
    <col min="9475" max="9475" width="14.5703125" style="127" customWidth="1"/>
    <col min="9476" max="9476" width="14" style="127" customWidth="1"/>
    <col min="9477" max="9477" width="17.7109375" style="127" customWidth="1"/>
    <col min="9478" max="9478" width="8.28515625" style="127" customWidth="1"/>
    <col min="9479" max="9479" width="7.7109375" style="127" customWidth="1"/>
    <col min="9480" max="9480" width="7" style="127" customWidth="1"/>
    <col min="9481" max="9481" width="6.42578125" style="127" customWidth="1"/>
    <col min="9482" max="9482" width="7.7109375" style="127" customWidth="1"/>
    <col min="9483" max="9483" width="7.42578125" style="127" customWidth="1"/>
    <col min="9484" max="9485" width="8" style="127" customWidth="1"/>
    <col min="9486" max="9728" width="9.140625" style="127"/>
    <col min="9729" max="9729" width="29.85546875" style="127" customWidth="1"/>
    <col min="9730" max="9730" width="15.28515625" style="127" customWidth="1"/>
    <col min="9731" max="9731" width="14.5703125" style="127" customWidth="1"/>
    <col min="9732" max="9732" width="14" style="127" customWidth="1"/>
    <col min="9733" max="9733" width="17.7109375" style="127" customWidth="1"/>
    <col min="9734" max="9734" width="8.28515625" style="127" customWidth="1"/>
    <col min="9735" max="9735" width="7.7109375" style="127" customWidth="1"/>
    <col min="9736" max="9736" width="7" style="127" customWidth="1"/>
    <col min="9737" max="9737" width="6.42578125" style="127" customWidth="1"/>
    <col min="9738" max="9738" width="7.7109375" style="127" customWidth="1"/>
    <col min="9739" max="9739" width="7.42578125" style="127" customWidth="1"/>
    <col min="9740" max="9741" width="8" style="127" customWidth="1"/>
    <col min="9742" max="9984" width="9.140625" style="127"/>
    <col min="9985" max="9985" width="29.85546875" style="127" customWidth="1"/>
    <col min="9986" max="9986" width="15.28515625" style="127" customWidth="1"/>
    <col min="9987" max="9987" width="14.5703125" style="127" customWidth="1"/>
    <col min="9988" max="9988" width="14" style="127" customWidth="1"/>
    <col min="9989" max="9989" width="17.7109375" style="127" customWidth="1"/>
    <col min="9990" max="9990" width="8.28515625" style="127" customWidth="1"/>
    <col min="9991" max="9991" width="7.7109375" style="127" customWidth="1"/>
    <col min="9992" max="9992" width="7" style="127" customWidth="1"/>
    <col min="9993" max="9993" width="6.42578125" style="127" customWidth="1"/>
    <col min="9994" max="9994" width="7.7109375" style="127" customWidth="1"/>
    <col min="9995" max="9995" width="7.42578125" style="127" customWidth="1"/>
    <col min="9996" max="9997" width="8" style="127" customWidth="1"/>
    <col min="9998" max="10240" width="9.140625" style="127"/>
    <col min="10241" max="10241" width="29.85546875" style="127" customWidth="1"/>
    <col min="10242" max="10242" width="15.28515625" style="127" customWidth="1"/>
    <col min="10243" max="10243" width="14.5703125" style="127" customWidth="1"/>
    <col min="10244" max="10244" width="14" style="127" customWidth="1"/>
    <col min="10245" max="10245" width="17.7109375" style="127" customWidth="1"/>
    <col min="10246" max="10246" width="8.28515625" style="127" customWidth="1"/>
    <col min="10247" max="10247" width="7.7109375" style="127" customWidth="1"/>
    <col min="10248" max="10248" width="7" style="127" customWidth="1"/>
    <col min="10249" max="10249" width="6.42578125" style="127" customWidth="1"/>
    <col min="10250" max="10250" width="7.7109375" style="127" customWidth="1"/>
    <col min="10251" max="10251" width="7.42578125" style="127" customWidth="1"/>
    <col min="10252" max="10253" width="8" style="127" customWidth="1"/>
    <col min="10254" max="10496" width="9.140625" style="127"/>
    <col min="10497" max="10497" width="29.85546875" style="127" customWidth="1"/>
    <col min="10498" max="10498" width="15.28515625" style="127" customWidth="1"/>
    <col min="10499" max="10499" width="14.5703125" style="127" customWidth="1"/>
    <col min="10500" max="10500" width="14" style="127" customWidth="1"/>
    <col min="10501" max="10501" width="17.7109375" style="127" customWidth="1"/>
    <col min="10502" max="10502" width="8.28515625" style="127" customWidth="1"/>
    <col min="10503" max="10503" width="7.7109375" style="127" customWidth="1"/>
    <col min="10504" max="10504" width="7" style="127" customWidth="1"/>
    <col min="10505" max="10505" width="6.42578125" style="127" customWidth="1"/>
    <col min="10506" max="10506" width="7.7109375" style="127" customWidth="1"/>
    <col min="10507" max="10507" width="7.42578125" style="127" customWidth="1"/>
    <col min="10508" max="10509" width="8" style="127" customWidth="1"/>
    <col min="10510" max="10752" width="9.140625" style="127"/>
    <col min="10753" max="10753" width="29.85546875" style="127" customWidth="1"/>
    <col min="10754" max="10754" width="15.28515625" style="127" customWidth="1"/>
    <col min="10755" max="10755" width="14.5703125" style="127" customWidth="1"/>
    <col min="10756" max="10756" width="14" style="127" customWidth="1"/>
    <col min="10757" max="10757" width="17.7109375" style="127" customWidth="1"/>
    <col min="10758" max="10758" width="8.28515625" style="127" customWidth="1"/>
    <col min="10759" max="10759" width="7.7109375" style="127" customWidth="1"/>
    <col min="10760" max="10760" width="7" style="127" customWidth="1"/>
    <col min="10761" max="10761" width="6.42578125" style="127" customWidth="1"/>
    <col min="10762" max="10762" width="7.7109375" style="127" customWidth="1"/>
    <col min="10763" max="10763" width="7.42578125" style="127" customWidth="1"/>
    <col min="10764" max="10765" width="8" style="127" customWidth="1"/>
    <col min="10766" max="11008" width="9.140625" style="127"/>
    <col min="11009" max="11009" width="29.85546875" style="127" customWidth="1"/>
    <col min="11010" max="11010" width="15.28515625" style="127" customWidth="1"/>
    <col min="11011" max="11011" width="14.5703125" style="127" customWidth="1"/>
    <col min="11012" max="11012" width="14" style="127" customWidth="1"/>
    <col min="11013" max="11013" width="17.7109375" style="127" customWidth="1"/>
    <col min="11014" max="11014" width="8.28515625" style="127" customWidth="1"/>
    <col min="11015" max="11015" width="7.7109375" style="127" customWidth="1"/>
    <col min="11016" max="11016" width="7" style="127" customWidth="1"/>
    <col min="11017" max="11017" width="6.42578125" style="127" customWidth="1"/>
    <col min="11018" max="11018" width="7.7109375" style="127" customWidth="1"/>
    <col min="11019" max="11019" width="7.42578125" style="127" customWidth="1"/>
    <col min="11020" max="11021" width="8" style="127" customWidth="1"/>
    <col min="11022" max="11264" width="9.140625" style="127"/>
    <col min="11265" max="11265" width="29.85546875" style="127" customWidth="1"/>
    <col min="11266" max="11266" width="15.28515625" style="127" customWidth="1"/>
    <col min="11267" max="11267" width="14.5703125" style="127" customWidth="1"/>
    <col min="11268" max="11268" width="14" style="127" customWidth="1"/>
    <col min="11269" max="11269" width="17.7109375" style="127" customWidth="1"/>
    <col min="11270" max="11270" width="8.28515625" style="127" customWidth="1"/>
    <col min="11271" max="11271" width="7.7109375" style="127" customWidth="1"/>
    <col min="11272" max="11272" width="7" style="127" customWidth="1"/>
    <col min="11273" max="11273" width="6.42578125" style="127" customWidth="1"/>
    <col min="11274" max="11274" width="7.7109375" style="127" customWidth="1"/>
    <col min="11275" max="11275" width="7.42578125" style="127" customWidth="1"/>
    <col min="11276" max="11277" width="8" style="127" customWidth="1"/>
    <col min="11278" max="11520" width="9.140625" style="127"/>
    <col min="11521" max="11521" width="29.85546875" style="127" customWidth="1"/>
    <col min="11522" max="11522" width="15.28515625" style="127" customWidth="1"/>
    <col min="11523" max="11523" width="14.5703125" style="127" customWidth="1"/>
    <col min="11524" max="11524" width="14" style="127" customWidth="1"/>
    <col min="11525" max="11525" width="17.7109375" style="127" customWidth="1"/>
    <col min="11526" max="11526" width="8.28515625" style="127" customWidth="1"/>
    <col min="11527" max="11527" width="7.7109375" style="127" customWidth="1"/>
    <col min="11528" max="11528" width="7" style="127" customWidth="1"/>
    <col min="11529" max="11529" width="6.42578125" style="127" customWidth="1"/>
    <col min="11530" max="11530" width="7.7109375" style="127" customWidth="1"/>
    <col min="11531" max="11531" width="7.42578125" style="127" customWidth="1"/>
    <col min="11532" max="11533" width="8" style="127" customWidth="1"/>
    <col min="11534" max="11776" width="9.140625" style="127"/>
    <col min="11777" max="11777" width="29.85546875" style="127" customWidth="1"/>
    <col min="11778" max="11778" width="15.28515625" style="127" customWidth="1"/>
    <col min="11779" max="11779" width="14.5703125" style="127" customWidth="1"/>
    <col min="11780" max="11780" width="14" style="127" customWidth="1"/>
    <col min="11781" max="11781" width="17.7109375" style="127" customWidth="1"/>
    <col min="11782" max="11782" width="8.28515625" style="127" customWidth="1"/>
    <col min="11783" max="11783" width="7.7109375" style="127" customWidth="1"/>
    <col min="11784" max="11784" width="7" style="127" customWidth="1"/>
    <col min="11785" max="11785" width="6.42578125" style="127" customWidth="1"/>
    <col min="11786" max="11786" width="7.7109375" style="127" customWidth="1"/>
    <col min="11787" max="11787" width="7.42578125" style="127" customWidth="1"/>
    <col min="11788" max="11789" width="8" style="127" customWidth="1"/>
    <col min="11790" max="12032" width="9.140625" style="127"/>
    <col min="12033" max="12033" width="29.85546875" style="127" customWidth="1"/>
    <col min="12034" max="12034" width="15.28515625" style="127" customWidth="1"/>
    <col min="12035" max="12035" width="14.5703125" style="127" customWidth="1"/>
    <col min="12036" max="12036" width="14" style="127" customWidth="1"/>
    <col min="12037" max="12037" width="17.7109375" style="127" customWidth="1"/>
    <col min="12038" max="12038" width="8.28515625" style="127" customWidth="1"/>
    <col min="12039" max="12039" width="7.7109375" style="127" customWidth="1"/>
    <col min="12040" max="12040" width="7" style="127" customWidth="1"/>
    <col min="12041" max="12041" width="6.42578125" style="127" customWidth="1"/>
    <col min="12042" max="12042" width="7.7109375" style="127" customWidth="1"/>
    <col min="12043" max="12043" width="7.42578125" style="127" customWidth="1"/>
    <col min="12044" max="12045" width="8" style="127" customWidth="1"/>
    <col min="12046" max="12288" width="9.140625" style="127"/>
    <col min="12289" max="12289" width="29.85546875" style="127" customWidth="1"/>
    <col min="12290" max="12290" width="15.28515625" style="127" customWidth="1"/>
    <col min="12291" max="12291" width="14.5703125" style="127" customWidth="1"/>
    <col min="12292" max="12292" width="14" style="127" customWidth="1"/>
    <col min="12293" max="12293" width="17.7109375" style="127" customWidth="1"/>
    <col min="12294" max="12294" width="8.28515625" style="127" customWidth="1"/>
    <col min="12295" max="12295" width="7.7109375" style="127" customWidth="1"/>
    <col min="12296" max="12296" width="7" style="127" customWidth="1"/>
    <col min="12297" max="12297" width="6.42578125" style="127" customWidth="1"/>
    <col min="12298" max="12298" width="7.7109375" style="127" customWidth="1"/>
    <col min="12299" max="12299" width="7.42578125" style="127" customWidth="1"/>
    <col min="12300" max="12301" width="8" style="127" customWidth="1"/>
    <col min="12302" max="12544" width="9.140625" style="127"/>
    <col min="12545" max="12545" width="29.85546875" style="127" customWidth="1"/>
    <col min="12546" max="12546" width="15.28515625" style="127" customWidth="1"/>
    <col min="12547" max="12547" width="14.5703125" style="127" customWidth="1"/>
    <col min="12548" max="12548" width="14" style="127" customWidth="1"/>
    <col min="12549" max="12549" width="17.7109375" style="127" customWidth="1"/>
    <col min="12550" max="12550" width="8.28515625" style="127" customWidth="1"/>
    <col min="12551" max="12551" width="7.7109375" style="127" customWidth="1"/>
    <col min="12552" max="12552" width="7" style="127" customWidth="1"/>
    <col min="12553" max="12553" width="6.42578125" style="127" customWidth="1"/>
    <col min="12554" max="12554" width="7.7109375" style="127" customWidth="1"/>
    <col min="12555" max="12555" width="7.42578125" style="127" customWidth="1"/>
    <col min="12556" max="12557" width="8" style="127" customWidth="1"/>
    <col min="12558" max="12800" width="9.140625" style="127"/>
    <col min="12801" max="12801" width="29.85546875" style="127" customWidth="1"/>
    <col min="12802" max="12802" width="15.28515625" style="127" customWidth="1"/>
    <col min="12803" max="12803" width="14.5703125" style="127" customWidth="1"/>
    <col min="12804" max="12804" width="14" style="127" customWidth="1"/>
    <col min="12805" max="12805" width="17.7109375" style="127" customWidth="1"/>
    <col min="12806" max="12806" width="8.28515625" style="127" customWidth="1"/>
    <col min="12807" max="12807" width="7.7109375" style="127" customWidth="1"/>
    <col min="12808" max="12808" width="7" style="127" customWidth="1"/>
    <col min="12809" max="12809" width="6.42578125" style="127" customWidth="1"/>
    <col min="12810" max="12810" width="7.7109375" style="127" customWidth="1"/>
    <col min="12811" max="12811" width="7.42578125" style="127" customWidth="1"/>
    <col min="12812" max="12813" width="8" style="127" customWidth="1"/>
    <col min="12814" max="13056" width="9.140625" style="127"/>
    <col min="13057" max="13057" width="29.85546875" style="127" customWidth="1"/>
    <col min="13058" max="13058" width="15.28515625" style="127" customWidth="1"/>
    <col min="13059" max="13059" width="14.5703125" style="127" customWidth="1"/>
    <col min="13060" max="13060" width="14" style="127" customWidth="1"/>
    <col min="13061" max="13061" width="17.7109375" style="127" customWidth="1"/>
    <col min="13062" max="13062" width="8.28515625" style="127" customWidth="1"/>
    <col min="13063" max="13063" width="7.7109375" style="127" customWidth="1"/>
    <col min="13064" max="13064" width="7" style="127" customWidth="1"/>
    <col min="13065" max="13065" width="6.42578125" style="127" customWidth="1"/>
    <col min="13066" max="13066" width="7.7109375" style="127" customWidth="1"/>
    <col min="13067" max="13067" width="7.42578125" style="127" customWidth="1"/>
    <col min="13068" max="13069" width="8" style="127" customWidth="1"/>
    <col min="13070" max="13312" width="9.140625" style="127"/>
    <col min="13313" max="13313" width="29.85546875" style="127" customWidth="1"/>
    <col min="13314" max="13314" width="15.28515625" style="127" customWidth="1"/>
    <col min="13315" max="13315" width="14.5703125" style="127" customWidth="1"/>
    <col min="13316" max="13316" width="14" style="127" customWidth="1"/>
    <col min="13317" max="13317" width="17.7109375" style="127" customWidth="1"/>
    <col min="13318" max="13318" width="8.28515625" style="127" customWidth="1"/>
    <col min="13319" max="13319" width="7.7109375" style="127" customWidth="1"/>
    <col min="13320" max="13320" width="7" style="127" customWidth="1"/>
    <col min="13321" max="13321" width="6.42578125" style="127" customWidth="1"/>
    <col min="13322" max="13322" width="7.7109375" style="127" customWidth="1"/>
    <col min="13323" max="13323" width="7.42578125" style="127" customWidth="1"/>
    <col min="13324" max="13325" width="8" style="127" customWidth="1"/>
    <col min="13326" max="13568" width="9.140625" style="127"/>
    <col min="13569" max="13569" width="29.85546875" style="127" customWidth="1"/>
    <col min="13570" max="13570" width="15.28515625" style="127" customWidth="1"/>
    <col min="13571" max="13571" width="14.5703125" style="127" customWidth="1"/>
    <col min="13572" max="13572" width="14" style="127" customWidth="1"/>
    <col min="13573" max="13573" width="17.7109375" style="127" customWidth="1"/>
    <col min="13574" max="13574" width="8.28515625" style="127" customWidth="1"/>
    <col min="13575" max="13575" width="7.7109375" style="127" customWidth="1"/>
    <col min="13576" max="13576" width="7" style="127" customWidth="1"/>
    <col min="13577" max="13577" width="6.42578125" style="127" customWidth="1"/>
    <col min="13578" max="13578" width="7.7109375" style="127" customWidth="1"/>
    <col min="13579" max="13579" width="7.42578125" style="127" customWidth="1"/>
    <col min="13580" max="13581" width="8" style="127" customWidth="1"/>
    <col min="13582" max="13824" width="9.140625" style="127"/>
    <col min="13825" max="13825" width="29.85546875" style="127" customWidth="1"/>
    <col min="13826" max="13826" width="15.28515625" style="127" customWidth="1"/>
    <col min="13827" max="13827" width="14.5703125" style="127" customWidth="1"/>
    <col min="13828" max="13828" width="14" style="127" customWidth="1"/>
    <col min="13829" max="13829" width="17.7109375" style="127" customWidth="1"/>
    <col min="13830" max="13830" width="8.28515625" style="127" customWidth="1"/>
    <col min="13831" max="13831" width="7.7109375" style="127" customWidth="1"/>
    <col min="13832" max="13832" width="7" style="127" customWidth="1"/>
    <col min="13833" max="13833" width="6.42578125" style="127" customWidth="1"/>
    <col min="13834" max="13834" width="7.7109375" style="127" customWidth="1"/>
    <col min="13835" max="13835" width="7.42578125" style="127" customWidth="1"/>
    <col min="13836" max="13837" width="8" style="127" customWidth="1"/>
    <col min="13838" max="14080" width="9.140625" style="127"/>
    <col min="14081" max="14081" width="29.85546875" style="127" customWidth="1"/>
    <col min="14082" max="14082" width="15.28515625" style="127" customWidth="1"/>
    <col min="14083" max="14083" width="14.5703125" style="127" customWidth="1"/>
    <col min="14084" max="14084" width="14" style="127" customWidth="1"/>
    <col min="14085" max="14085" width="17.7109375" style="127" customWidth="1"/>
    <col min="14086" max="14086" width="8.28515625" style="127" customWidth="1"/>
    <col min="14087" max="14087" width="7.7109375" style="127" customWidth="1"/>
    <col min="14088" max="14088" width="7" style="127" customWidth="1"/>
    <col min="14089" max="14089" width="6.42578125" style="127" customWidth="1"/>
    <col min="14090" max="14090" width="7.7109375" style="127" customWidth="1"/>
    <col min="14091" max="14091" width="7.42578125" style="127" customWidth="1"/>
    <col min="14092" max="14093" width="8" style="127" customWidth="1"/>
    <col min="14094" max="14336" width="9.140625" style="127"/>
    <col min="14337" max="14337" width="29.85546875" style="127" customWidth="1"/>
    <col min="14338" max="14338" width="15.28515625" style="127" customWidth="1"/>
    <col min="14339" max="14339" width="14.5703125" style="127" customWidth="1"/>
    <col min="14340" max="14340" width="14" style="127" customWidth="1"/>
    <col min="14341" max="14341" width="17.7109375" style="127" customWidth="1"/>
    <col min="14342" max="14342" width="8.28515625" style="127" customWidth="1"/>
    <col min="14343" max="14343" width="7.7109375" style="127" customWidth="1"/>
    <col min="14344" max="14344" width="7" style="127" customWidth="1"/>
    <col min="14345" max="14345" width="6.42578125" style="127" customWidth="1"/>
    <col min="14346" max="14346" width="7.7109375" style="127" customWidth="1"/>
    <col min="14347" max="14347" width="7.42578125" style="127" customWidth="1"/>
    <col min="14348" max="14349" width="8" style="127" customWidth="1"/>
    <col min="14350" max="14592" width="9.140625" style="127"/>
    <col min="14593" max="14593" width="29.85546875" style="127" customWidth="1"/>
    <col min="14594" max="14594" width="15.28515625" style="127" customWidth="1"/>
    <col min="14595" max="14595" width="14.5703125" style="127" customWidth="1"/>
    <col min="14596" max="14596" width="14" style="127" customWidth="1"/>
    <col min="14597" max="14597" width="17.7109375" style="127" customWidth="1"/>
    <col min="14598" max="14598" width="8.28515625" style="127" customWidth="1"/>
    <col min="14599" max="14599" width="7.7109375" style="127" customWidth="1"/>
    <col min="14600" max="14600" width="7" style="127" customWidth="1"/>
    <col min="14601" max="14601" width="6.42578125" style="127" customWidth="1"/>
    <col min="14602" max="14602" width="7.7109375" style="127" customWidth="1"/>
    <col min="14603" max="14603" width="7.42578125" style="127" customWidth="1"/>
    <col min="14604" max="14605" width="8" style="127" customWidth="1"/>
    <col min="14606" max="14848" width="9.140625" style="127"/>
    <col min="14849" max="14849" width="29.85546875" style="127" customWidth="1"/>
    <col min="14850" max="14850" width="15.28515625" style="127" customWidth="1"/>
    <col min="14851" max="14851" width="14.5703125" style="127" customWidth="1"/>
    <col min="14852" max="14852" width="14" style="127" customWidth="1"/>
    <col min="14853" max="14853" width="17.7109375" style="127" customWidth="1"/>
    <col min="14854" max="14854" width="8.28515625" style="127" customWidth="1"/>
    <col min="14855" max="14855" width="7.7109375" style="127" customWidth="1"/>
    <col min="14856" max="14856" width="7" style="127" customWidth="1"/>
    <col min="14857" max="14857" width="6.42578125" style="127" customWidth="1"/>
    <col min="14858" max="14858" width="7.7109375" style="127" customWidth="1"/>
    <col min="14859" max="14859" width="7.42578125" style="127" customWidth="1"/>
    <col min="14860" max="14861" width="8" style="127" customWidth="1"/>
    <col min="14862" max="15104" width="9.140625" style="127"/>
    <col min="15105" max="15105" width="29.85546875" style="127" customWidth="1"/>
    <col min="15106" max="15106" width="15.28515625" style="127" customWidth="1"/>
    <col min="15107" max="15107" width="14.5703125" style="127" customWidth="1"/>
    <col min="15108" max="15108" width="14" style="127" customWidth="1"/>
    <col min="15109" max="15109" width="17.7109375" style="127" customWidth="1"/>
    <col min="15110" max="15110" width="8.28515625" style="127" customWidth="1"/>
    <col min="15111" max="15111" width="7.7109375" style="127" customWidth="1"/>
    <col min="15112" max="15112" width="7" style="127" customWidth="1"/>
    <col min="15113" max="15113" width="6.42578125" style="127" customWidth="1"/>
    <col min="15114" max="15114" width="7.7109375" style="127" customWidth="1"/>
    <col min="15115" max="15115" width="7.42578125" style="127" customWidth="1"/>
    <col min="15116" max="15117" width="8" style="127" customWidth="1"/>
    <col min="15118" max="15360" width="9.140625" style="127"/>
    <col min="15361" max="15361" width="29.85546875" style="127" customWidth="1"/>
    <col min="15362" max="15362" width="15.28515625" style="127" customWidth="1"/>
    <col min="15363" max="15363" width="14.5703125" style="127" customWidth="1"/>
    <col min="15364" max="15364" width="14" style="127" customWidth="1"/>
    <col min="15365" max="15365" width="17.7109375" style="127" customWidth="1"/>
    <col min="15366" max="15366" width="8.28515625" style="127" customWidth="1"/>
    <col min="15367" max="15367" width="7.7109375" style="127" customWidth="1"/>
    <col min="15368" max="15368" width="7" style="127" customWidth="1"/>
    <col min="15369" max="15369" width="6.42578125" style="127" customWidth="1"/>
    <col min="15370" max="15370" width="7.7109375" style="127" customWidth="1"/>
    <col min="15371" max="15371" width="7.42578125" style="127" customWidth="1"/>
    <col min="15372" max="15373" width="8" style="127" customWidth="1"/>
    <col min="15374" max="15616" width="9.140625" style="127"/>
    <col min="15617" max="15617" width="29.85546875" style="127" customWidth="1"/>
    <col min="15618" max="15618" width="15.28515625" style="127" customWidth="1"/>
    <col min="15619" max="15619" width="14.5703125" style="127" customWidth="1"/>
    <col min="15620" max="15620" width="14" style="127" customWidth="1"/>
    <col min="15621" max="15621" width="17.7109375" style="127" customWidth="1"/>
    <col min="15622" max="15622" width="8.28515625" style="127" customWidth="1"/>
    <col min="15623" max="15623" width="7.7109375" style="127" customWidth="1"/>
    <col min="15624" max="15624" width="7" style="127" customWidth="1"/>
    <col min="15625" max="15625" width="6.42578125" style="127" customWidth="1"/>
    <col min="15626" max="15626" width="7.7109375" style="127" customWidth="1"/>
    <col min="15627" max="15627" width="7.42578125" style="127" customWidth="1"/>
    <col min="15628" max="15629" width="8" style="127" customWidth="1"/>
    <col min="15630" max="15872" width="9.140625" style="127"/>
    <col min="15873" max="15873" width="29.85546875" style="127" customWidth="1"/>
    <col min="15874" max="15874" width="15.28515625" style="127" customWidth="1"/>
    <col min="15875" max="15875" width="14.5703125" style="127" customWidth="1"/>
    <col min="15876" max="15876" width="14" style="127" customWidth="1"/>
    <col min="15877" max="15877" width="17.7109375" style="127" customWidth="1"/>
    <col min="15878" max="15878" width="8.28515625" style="127" customWidth="1"/>
    <col min="15879" max="15879" width="7.7109375" style="127" customWidth="1"/>
    <col min="15880" max="15880" width="7" style="127" customWidth="1"/>
    <col min="15881" max="15881" width="6.42578125" style="127" customWidth="1"/>
    <col min="15882" max="15882" width="7.7109375" style="127" customWidth="1"/>
    <col min="15883" max="15883" width="7.42578125" style="127" customWidth="1"/>
    <col min="15884" max="15885" width="8" style="127" customWidth="1"/>
    <col min="15886" max="16128" width="9.140625" style="127"/>
    <col min="16129" max="16129" width="29.85546875" style="127" customWidth="1"/>
    <col min="16130" max="16130" width="15.28515625" style="127" customWidth="1"/>
    <col min="16131" max="16131" width="14.5703125" style="127" customWidth="1"/>
    <col min="16132" max="16132" width="14" style="127" customWidth="1"/>
    <col min="16133" max="16133" width="17.7109375" style="127" customWidth="1"/>
    <col min="16134" max="16134" width="8.28515625" style="127" customWidth="1"/>
    <col min="16135" max="16135" width="7.7109375" style="127" customWidth="1"/>
    <col min="16136" max="16136" width="7" style="127" customWidth="1"/>
    <col min="16137" max="16137" width="6.42578125" style="127" customWidth="1"/>
    <col min="16138" max="16138" width="7.7109375" style="127" customWidth="1"/>
    <col min="16139" max="16139" width="7.42578125" style="127" customWidth="1"/>
    <col min="16140" max="16141" width="8" style="127" customWidth="1"/>
    <col min="16142" max="16384" width="9.140625" style="127"/>
  </cols>
  <sheetData>
    <row r="1" spans="1:5" x14ac:dyDescent="0.25">
      <c r="E1" s="128"/>
    </row>
    <row r="2" spans="1:5" ht="15.75" x14ac:dyDescent="0.25">
      <c r="A2" s="365" t="s">
        <v>425</v>
      </c>
      <c r="B2" s="365"/>
      <c r="C2" s="365"/>
      <c r="D2" s="365"/>
      <c r="E2" s="365"/>
    </row>
    <row r="3" spans="1:5" ht="15.75" x14ac:dyDescent="0.25">
      <c r="A3" s="129"/>
      <c r="B3" s="129"/>
      <c r="C3" s="129"/>
      <c r="D3" s="129"/>
      <c r="E3" s="129"/>
    </row>
    <row r="4" spans="1:5" ht="14.25" customHeight="1" x14ac:dyDescent="0.25">
      <c r="A4" s="130"/>
      <c r="B4" s="366" t="s">
        <v>426</v>
      </c>
      <c r="C4" s="366"/>
    </row>
    <row r="5" spans="1:5" ht="15.6" customHeight="1" x14ac:dyDescent="0.25">
      <c r="A5" s="367" t="s">
        <v>102</v>
      </c>
      <c r="B5" s="369" t="s">
        <v>427</v>
      </c>
      <c r="C5" s="367" t="s">
        <v>428</v>
      </c>
      <c r="D5" s="367" t="s">
        <v>429</v>
      </c>
      <c r="E5" s="371" t="s">
        <v>430</v>
      </c>
    </row>
    <row r="6" spans="1:5" ht="30" customHeight="1" x14ac:dyDescent="0.25">
      <c r="A6" s="368"/>
      <c r="B6" s="370"/>
      <c r="C6" s="368"/>
      <c r="D6" s="368"/>
      <c r="E6" s="371"/>
    </row>
    <row r="7" spans="1:5" ht="15.6" customHeight="1" x14ac:dyDescent="0.25">
      <c r="A7" s="131" t="s">
        <v>431</v>
      </c>
      <c r="B7" s="132" t="s">
        <v>432</v>
      </c>
      <c r="C7" s="133">
        <v>1</v>
      </c>
      <c r="D7" s="133">
        <v>120</v>
      </c>
      <c r="E7" s="134">
        <f t="shared" ref="E7:E29" si="0">(C7*D7)</f>
        <v>120</v>
      </c>
    </row>
    <row r="8" spans="1:5" ht="15.6" customHeight="1" x14ac:dyDescent="0.25">
      <c r="A8" s="131" t="s">
        <v>433</v>
      </c>
      <c r="B8" s="132" t="s">
        <v>432</v>
      </c>
      <c r="C8" s="133">
        <v>1</v>
      </c>
      <c r="D8" s="133">
        <v>15</v>
      </c>
      <c r="E8" s="134">
        <f t="shared" si="0"/>
        <v>15</v>
      </c>
    </row>
    <row r="9" spans="1:5" ht="15.6" customHeight="1" x14ac:dyDescent="0.25">
      <c r="A9" s="131" t="s">
        <v>434</v>
      </c>
      <c r="B9" s="132" t="s">
        <v>432</v>
      </c>
      <c r="C9" s="133">
        <v>1</v>
      </c>
      <c r="D9" s="133">
        <v>30</v>
      </c>
      <c r="E9" s="134">
        <f t="shared" si="0"/>
        <v>30</v>
      </c>
    </row>
    <row r="10" spans="1:5" ht="15.6" customHeight="1" x14ac:dyDescent="0.25">
      <c r="A10" s="131" t="s">
        <v>435</v>
      </c>
      <c r="B10" s="132" t="s">
        <v>432</v>
      </c>
      <c r="C10" s="133">
        <v>1</v>
      </c>
      <c r="D10" s="133">
        <v>30</v>
      </c>
      <c r="E10" s="134">
        <f t="shared" si="0"/>
        <v>30</v>
      </c>
    </row>
    <row r="11" spans="1:5" ht="15.6" customHeight="1" x14ac:dyDescent="0.25">
      <c r="A11" s="131" t="s">
        <v>436</v>
      </c>
      <c r="B11" s="132" t="s">
        <v>437</v>
      </c>
      <c r="C11" s="133">
        <v>1</v>
      </c>
      <c r="D11" s="133">
        <v>120</v>
      </c>
      <c r="E11" s="134">
        <v>0</v>
      </c>
    </row>
    <row r="12" spans="1:5" ht="15.6" customHeight="1" x14ac:dyDescent="0.25">
      <c r="A12" s="131" t="s">
        <v>438</v>
      </c>
      <c r="B12" s="132" t="s">
        <v>437</v>
      </c>
      <c r="C12" s="133">
        <v>1</v>
      </c>
      <c r="D12" s="133">
        <v>110</v>
      </c>
      <c r="E12" s="134">
        <f t="shared" si="0"/>
        <v>110</v>
      </c>
    </row>
    <row r="13" spans="1:5" ht="15" customHeight="1" x14ac:dyDescent="0.25">
      <c r="A13" s="131" t="s">
        <v>439</v>
      </c>
      <c r="B13" s="132" t="s">
        <v>432</v>
      </c>
      <c r="C13" s="133">
        <v>1</v>
      </c>
      <c r="D13" s="133">
        <v>45</v>
      </c>
      <c r="E13" s="134">
        <f t="shared" si="0"/>
        <v>45</v>
      </c>
    </row>
    <row r="14" spans="1:5" ht="15.6" customHeight="1" x14ac:dyDescent="0.25">
      <c r="A14" s="131" t="s">
        <v>440</v>
      </c>
      <c r="B14" s="132" t="s">
        <v>432</v>
      </c>
      <c r="C14" s="133">
        <v>1</v>
      </c>
      <c r="D14" s="133">
        <v>130</v>
      </c>
      <c r="E14" s="134">
        <v>0</v>
      </c>
    </row>
    <row r="15" spans="1:5" ht="15.6" customHeight="1" x14ac:dyDescent="0.25">
      <c r="A15" s="131" t="s">
        <v>441</v>
      </c>
      <c r="B15" s="132" t="s">
        <v>442</v>
      </c>
      <c r="C15" s="133">
        <v>1</v>
      </c>
      <c r="D15" s="133">
        <v>95</v>
      </c>
      <c r="E15" s="134">
        <v>0</v>
      </c>
    </row>
    <row r="16" spans="1:5" ht="15.6" customHeight="1" x14ac:dyDescent="0.25">
      <c r="A16" s="131" t="s">
        <v>443</v>
      </c>
      <c r="B16" s="132" t="s">
        <v>437</v>
      </c>
      <c r="C16" s="133">
        <v>1</v>
      </c>
      <c r="D16" s="133">
        <v>350</v>
      </c>
      <c r="E16" s="134">
        <v>0</v>
      </c>
    </row>
    <row r="17" spans="1:5" ht="15.6" customHeight="1" x14ac:dyDescent="0.25">
      <c r="A17" s="131" t="s">
        <v>444</v>
      </c>
      <c r="B17" s="132" t="s">
        <v>432</v>
      </c>
      <c r="C17" s="133">
        <v>1</v>
      </c>
      <c r="D17" s="133">
        <v>6</v>
      </c>
      <c r="E17" s="134">
        <f t="shared" si="0"/>
        <v>6</v>
      </c>
    </row>
    <row r="18" spans="1:5" ht="15.6" customHeight="1" x14ac:dyDescent="0.25">
      <c r="A18" s="131" t="s">
        <v>445</v>
      </c>
      <c r="B18" s="132" t="s">
        <v>432</v>
      </c>
      <c r="C18" s="133">
        <v>1</v>
      </c>
      <c r="D18" s="133">
        <v>45</v>
      </c>
      <c r="E18" s="134">
        <f t="shared" si="0"/>
        <v>45</v>
      </c>
    </row>
    <row r="19" spans="1:5" ht="15.6" customHeight="1" x14ac:dyDescent="0.25">
      <c r="A19" s="131" t="s">
        <v>446</v>
      </c>
      <c r="B19" s="132" t="s">
        <v>432</v>
      </c>
      <c r="C19" s="133">
        <v>1</v>
      </c>
      <c r="D19" s="133">
        <v>10</v>
      </c>
      <c r="E19" s="134">
        <f t="shared" si="0"/>
        <v>10</v>
      </c>
    </row>
    <row r="20" spans="1:5" ht="15.6" customHeight="1" x14ac:dyDescent="0.25">
      <c r="A20" s="131" t="s">
        <v>447</v>
      </c>
      <c r="B20" s="132" t="s">
        <v>432</v>
      </c>
      <c r="C20" s="133">
        <v>1</v>
      </c>
      <c r="D20" s="133">
        <v>50</v>
      </c>
      <c r="E20" s="134">
        <f t="shared" si="0"/>
        <v>50</v>
      </c>
    </row>
    <row r="21" spans="1:5" ht="15.6" customHeight="1" x14ac:dyDescent="0.25">
      <c r="A21" s="131" t="s">
        <v>448</v>
      </c>
      <c r="B21" s="132" t="s">
        <v>449</v>
      </c>
      <c r="C21" s="133">
        <v>1</v>
      </c>
      <c r="D21" s="133">
        <v>195</v>
      </c>
      <c r="E21" s="134">
        <v>0</v>
      </c>
    </row>
    <row r="22" spans="1:5" ht="15.6" customHeight="1" x14ac:dyDescent="0.25">
      <c r="A22" s="131" t="s">
        <v>450</v>
      </c>
      <c r="B22" s="132" t="s">
        <v>432</v>
      </c>
      <c r="C22" s="133">
        <v>1</v>
      </c>
      <c r="D22" s="133">
        <v>25</v>
      </c>
      <c r="E22" s="134">
        <f t="shared" si="0"/>
        <v>25</v>
      </c>
    </row>
    <row r="23" spans="1:5" ht="15.6" customHeight="1" x14ac:dyDescent="0.25">
      <c r="A23" s="131" t="s">
        <v>451</v>
      </c>
      <c r="B23" s="132" t="s">
        <v>432</v>
      </c>
      <c r="C23" s="133">
        <v>1</v>
      </c>
      <c r="D23" s="133">
        <v>25</v>
      </c>
      <c r="E23" s="134">
        <f t="shared" si="0"/>
        <v>25</v>
      </c>
    </row>
    <row r="24" spans="1:5" ht="15.6" customHeight="1" x14ac:dyDescent="0.25">
      <c r="A24" s="131" t="s">
        <v>452</v>
      </c>
      <c r="B24" s="132" t="s">
        <v>432</v>
      </c>
      <c r="C24" s="133">
        <v>1</v>
      </c>
      <c r="D24" s="133">
        <v>30</v>
      </c>
      <c r="E24" s="134">
        <f t="shared" si="0"/>
        <v>30</v>
      </c>
    </row>
    <row r="25" spans="1:5" ht="30.75" customHeight="1" x14ac:dyDescent="0.25">
      <c r="A25" s="131" t="s">
        <v>453</v>
      </c>
      <c r="B25" s="132" t="s">
        <v>437</v>
      </c>
      <c r="C25" s="133">
        <v>1</v>
      </c>
      <c r="D25" s="133">
        <v>55</v>
      </c>
      <c r="E25" s="134">
        <f t="shared" si="0"/>
        <v>55</v>
      </c>
    </row>
    <row r="26" spans="1:5" ht="15.6" customHeight="1" x14ac:dyDescent="0.25">
      <c r="A26" s="131" t="s">
        <v>454</v>
      </c>
      <c r="B26" s="132" t="s">
        <v>432</v>
      </c>
      <c r="C26" s="133">
        <v>1</v>
      </c>
      <c r="D26" s="133">
        <v>50</v>
      </c>
      <c r="E26" s="134">
        <f t="shared" si="0"/>
        <v>50</v>
      </c>
    </row>
    <row r="27" spans="1:5" ht="15.6" customHeight="1" x14ac:dyDescent="0.25">
      <c r="A27" s="131" t="s">
        <v>455</v>
      </c>
      <c r="B27" s="132" t="s">
        <v>432</v>
      </c>
      <c r="C27" s="133">
        <v>1</v>
      </c>
      <c r="D27" s="133">
        <v>25</v>
      </c>
      <c r="E27" s="134">
        <f t="shared" si="0"/>
        <v>25</v>
      </c>
    </row>
    <row r="28" spans="1:5" ht="15" customHeight="1" x14ac:dyDescent="0.25">
      <c r="A28" s="131" t="s">
        <v>456</v>
      </c>
      <c r="B28" s="132" t="s">
        <v>437</v>
      </c>
      <c r="C28" s="133">
        <v>1</v>
      </c>
      <c r="D28" s="133">
        <v>85</v>
      </c>
      <c r="E28" s="134">
        <v>0</v>
      </c>
    </row>
    <row r="29" spans="1:5" x14ac:dyDescent="0.25">
      <c r="A29" s="131" t="s">
        <v>457</v>
      </c>
      <c r="B29" s="132" t="s">
        <v>432</v>
      </c>
      <c r="C29" s="133">
        <v>1</v>
      </c>
      <c r="D29" s="133">
        <v>55</v>
      </c>
      <c r="E29" s="134">
        <f t="shared" si="0"/>
        <v>55</v>
      </c>
    </row>
    <row r="30" spans="1:5" x14ac:dyDescent="0.25">
      <c r="A30" s="375" t="s">
        <v>458</v>
      </c>
      <c r="B30" s="375"/>
      <c r="C30" s="375"/>
      <c r="D30" s="375"/>
      <c r="E30" s="135">
        <f>SUM(E7:E29)*238</f>
        <v>172788</v>
      </c>
    </row>
    <row r="31" spans="1:5" ht="15.6" customHeight="1" x14ac:dyDescent="0.25"/>
    <row r="32" spans="1:5" ht="30" customHeight="1" x14ac:dyDescent="0.25">
      <c r="A32" s="130"/>
      <c r="B32" s="366" t="s">
        <v>459</v>
      </c>
      <c r="C32" s="366"/>
    </row>
    <row r="33" spans="1:5" ht="15.6" customHeight="1" x14ac:dyDescent="0.25">
      <c r="A33" s="367" t="s">
        <v>102</v>
      </c>
      <c r="B33" s="369" t="s">
        <v>427</v>
      </c>
      <c r="C33" s="367" t="s">
        <v>428</v>
      </c>
      <c r="D33" s="367" t="s">
        <v>429</v>
      </c>
      <c r="E33" s="371" t="s">
        <v>430</v>
      </c>
    </row>
    <row r="34" spans="1:5" ht="15.6" customHeight="1" x14ac:dyDescent="0.25">
      <c r="A34" s="368"/>
      <c r="B34" s="370"/>
      <c r="C34" s="368"/>
      <c r="D34" s="368"/>
      <c r="E34" s="371"/>
    </row>
    <row r="35" spans="1:5" ht="15.6" customHeight="1" x14ac:dyDescent="0.25">
      <c r="A35" s="131" t="s">
        <v>440</v>
      </c>
      <c r="B35" s="132" t="s">
        <v>437</v>
      </c>
      <c r="C35" s="133">
        <v>1</v>
      </c>
      <c r="D35" s="133">
        <v>95</v>
      </c>
      <c r="E35" s="134">
        <f>(C35*D35)</f>
        <v>95</v>
      </c>
    </row>
    <row r="36" spans="1:5" ht="15.6" customHeight="1" x14ac:dyDescent="0.25">
      <c r="A36" s="131" t="s">
        <v>460</v>
      </c>
      <c r="B36" s="132" t="s">
        <v>437</v>
      </c>
      <c r="C36" s="133">
        <v>1</v>
      </c>
      <c r="D36" s="133">
        <v>45</v>
      </c>
      <c r="E36" s="134">
        <f t="shared" ref="E36:E50" si="1">(C36*D36)</f>
        <v>45</v>
      </c>
    </row>
    <row r="37" spans="1:5" ht="15.6" customHeight="1" x14ac:dyDescent="0.25">
      <c r="A37" s="131" t="s">
        <v>461</v>
      </c>
      <c r="B37" s="132" t="s">
        <v>437</v>
      </c>
      <c r="C37" s="133">
        <v>1</v>
      </c>
      <c r="D37" s="133">
        <v>120</v>
      </c>
      <c r="E37" s="134">
        <v>0</v>
      </c>
    </row>
    <row r="38" spans="1:5" ht="15.6" customHeight="1" x14ac:dyDescent="0.25">
      <c r="A38" s="131" t="s">
        <v>462</v>
      </c>
      <c r="B38" s="132" t="s">
        <v>432</v>
      </c>
      <c r="C38" s="133">
        <v>1</v>
      </c>
      <c r="D38" s="133">
        <v>20</v>
      </c>
      <c r="E38" s="134">
        <f t="shared" si="1"/>
        <v>20</v>
      </c>
    </row>
    <row r="39" spans="1:5" ht="15.6" customHeight="1" x14ac:dyDescent="0.25">
      <c r="A39" s="131" t="s">
        <v>463</v>
      </c>
      <c r="B39" s="132" t="s">
        <v>432</v>
      </c>
      <c r="C39" s="133">
        <v>1</v>
      </c>
      <c r="D39" s="133">
        <v>200</v>
      </c>
      <c r="E39" s="134">
        <f t="shared" si="1"/>
        <v>200</v>
      </c>
    </row>
    <row r="40" spans="1:5" ht="15.6" customHeight="1" x14ac:dyDescent="0.25">
      <c r="A40" s="131" t="s">
        <v>464</v>
      </c>
      <c r="B40" s="132" t="s">
        <v>432</v>
      </c>
      <c r="C40" s="133">
        <v>1</v>
      </c>
      <c r="D40" s="133">
        <v>11</v>
      </c>
      <c r="E40" s="134">
        <f t="shared" si="1"/>
        <v>11</v>
      </c>
    </row>
    <row r="41" spans="1:5" ht="15.6" customHeight="1" x14ac:dyDescent="0.25">
      <c r="A41" s="131" t="s">
        <v>465</v>
      </c>
      <c r="B41" s="132" t="s">
        <v>432</v>
      </c>
      <c r="C41" s="133">
        <v>1</v>
      </c>
      <c r="D41" s="133">
        <v>85</v>
      </c>
      <c r="E41" s="134">
        <f t="shared" si="1"/>
        <v>85</v>
      </c>
    </row>
    <row r="42" spans="1:5" ht="15.6" customHeight="1" x14ac:dyDescent="0.25">
      <c r="A42" s="131" t="s">
        <v>466</v>
      </c>
      <c r="B42" s="132" t="s">
        <v>432</v>
      </c>
      <c r="C42" s="133">
        <v>1</v>
      </c>
      <c r="D42" s="133">
        <v>130</v>
      </c>
      <c r="E42" s="134">
        <f t="shared" si="1"/>
        <v>130</v>
      </c>
    </row>
    <row r="43" spans="1:5" ht="15.6" customHeight="1" x14ac:dyDescent="0.25">
      <c r="A43" s="131" t="s">
        <v>467</v>
      </c>
      <c r="B43" s="132" t="s">
        <v>437</v>
      </c>
      <c r="C43" s="133">
        <v>1</v>
      </c>
      <c r="D43" s="133">
        <v>210</v>
      </c>
      <c r="E43" s="134">
        <v>0</v>
      </c>
    </row>
    <row r="44" spans="1:5" ht="15.6" customHeight="1" x14ac:dyDescent="0.25">
      <c r="A44" s="131" t="s">
        <v>468</v>
      </c>
      <c r="B44" s="132" t="s">
        <v>432</v>
      </c>
      <c r="C44" s="133">
        <v>1</v>
      </c>
      <c r="D44" s="133">
        <v>65</v>
      </c>
      <c r="E44" s="134">
        <f t="shared" si="1"/>
        <v>65</v>
      </c>
    </row>
    <row r="45" spans="1:5" ht="15.6" customHeight="1" x14ac:dyDescent="0.25">
      <c r="A45" s="131" t="s">
        <v>469</v>
      </c>
      <c r="B45" s="132" t="s">
        <v>437</v>
      </c>
      <c r="C45" s="133">
        <v>1</v>
      </c>
      <c r="D45" s="133">
        <v>310</v>
      </c>
      <c r="E45" s="134">
        <v>0</v>
      </c>
    </row>
    <row r="46" spans="1:5" ht="15" customHeight="1" x14ac:dyDescent="0.25">
      <c r="A46" s="131" t="s">
        <v>470</v>
      </c>
      <c r="B46" s="132" t="s">
        <v>432</v>
      </c>
      <c r="C46" s="133">
        <v>1</v>
      </c>
      <c r="D46" s="133">
        <v>10</v>
      </c>
      <c r="E46" s="134">
        <f t="shared" si="1"/>
        <v>10</v>
      </c>
    </row>
    <row r="47" spans="1:5" x14ac:dyDescent="0.25">
      <c r="A47" s="131" t="s">
        <v>471</v>
      </c>
      <c r="B47" s="132" t="s">
        <v>437</v>
      </c>
      <c r="C47" s="133">
        <v>1</v>
      </c>
      <c r="D47" s="133">
        <v>120</v>
      </c>
      <c r="E47" s="134">
        <f t="shared" si="1"/>
        <v>120</v>
      </c>
    </row>
    <row r="48" spans="1:5" x14ac:dyDescent="0.25">
      <c r="A48" s="131" t="s">
        <v>472</v>
      </c>
      <c r="B48" s="132" t="s">
        <v>437</v>
      </c>
      <c r="C48" s="133">
        <v>2</v>
      </c>
      <c r="D48" s="133">
        <v>85</v>
      </c>
      <c r="E48" s="134">
        <v>0</v>
      </c>
    </row>
    <row r="49" spans="1:5" x14ac:dyDescent="0.25">
      <c r="A49" s="131" t="s">
        <v>473</v>
      </c>
      <c r="B49" s="132" t="s">
        <v>437</v>
      </c>
      <c r="C49" s="133">
        <v>1</v>
      </c>
      <c r="D49" s="133">
        <v>150</v>
      </c>
      <c r="E49" s="134">
        <v>0</v>
      </c>
    </row>
    <row r="50" spans="1:5" x14ac:dyDescent="0.25">
      <c r="A50" s="131" t="s">
        <v>474</v>
      </c>
      <c r="B50" s="132" t="s">
        <v>432</v>
      </c>
      <c r="C50" s="133">
        <v>1</v>
      </c>
      <c r="D50" s="133">
        <v>150</v>
      </c>
      <c r="E50" s="134">
        <f t="shared" si="1"/>
        <v>150</v>
      </c>
    </row>
    <row r="51" spans="1:5" x14ac:dyDescent="0.25">
      <c r="A51" s="372" t="s">
        <v>475</v>
      </c>
      <c r="B51" s="373"/>
      <c r="C51" s="373"/>
      <c r="D51" s="374"/>
      <c r="E51" s="135">
        <f>SUM(E35:E50)*31</f>
        <v>28861</v>
      </c>
    </row>
    <row r="54" spans="1:5" x14ac:dyDescent="0.25">
      <c r="A54" s="136"/>
      <c r="B54" s="137"/>
      <c r="C54" s="137"/>
      <c r="D54" s="137"/>
      <c r="E54" s="137"/>
    </row>
  </sheetData>
  <mergeCells count="15">
    <mergeCell ref="E33:E34"/>
    <mergeCell ref="A51:D51"/>
    <mergeCell ref="A30:D30"/>
    <mergeCell ref="B32:C32"/>
    <mergeCell ref="A33:A34"/>
    <mergeCell ref="B33:B34"/>
    <mergeCell ref="C33:C34"/>
    <mergeCell ref="D33:D34"/>
    <mergeCell ref="A2:E2"/>
    <mergeCell ref="B4:C4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opLeftCell="A4" workbookViewId="0">
      <selection activeCell="E33" sqref="E33"/>
    </sheetView>
  </sheetViews>
  <sheetFormatPr defaultRowHeight="15" x14ac:dyDescent="0.25"/>
  <cols>
    <col min="1" max="1" width="42.28515625" style="127" customWidth="1"/>
    <col min="2" max="3" width="14.7109375" style="127" customWidth="1"/>
    <col min="4" max="4" width="15.85546875" style="127" customWidth="1"/>
    <col min="5" max="5" width="18.28515625" style="127" customWidth="1"/>
    <col min="6" max="256" width="9.140625" style="127"/>
    <col min="257" max="257" width="42.28515625" style="127" customWidth="1"/>
    <col min="258" max="259" width="14.7109375" style="127" customWidth="1"/>
    <col min="260" max="260" width="15.85546875" style="127" customWidth="1"/>
    <col min="261" max="261" width="18.28515625" style="127" customWidth="1"/>
    <col min="262" max="512" width="9.140625" style="127"/>
    <col min="513" max="513" width="42.28515625" style="127" customWidth="1"/>
    <col min="514" max="515" width="14.7109375" style="127" customWidth="1"/>
    <col min="516" max="516" width="15.85546875" style="127" customWidth="1"/>
    <col min="517" max="517" width="18.28515625" style="127" customWidth="1"/>
    <col min="518" max="768" width="9.140625" style="127"/>
    <col min="769" max="769" width="42.28515625" style="127" customWidth="1"/>
    <col min="770" max="771" width="14.7109375" style="127" customWidth="1"/>
    <col min="772" max="772" width="15.85546875" style="127" customWidth="1"/>
    <col min="773" max="773" width="18.28515625" style="127" customWidth="1"/>
    <col min="774" max="1024" width="9.140625" style="127"/>
    <col min="1025" max="1025" width="42.28515625" style="127" customWidth="1"/>
    <col min="1026" max="1027" width="14.7109375" style="127" customWidth="1"/>
    <col min="1028" max="1028" width="15.85546875" style="127" customWidth="1"/>
    <col min="1029" max="1029" width="18.28515625" style="127" customWidth="1"/>
    <col min="1030" max="1280" width="9.140625" style="127"/>
    <col min="1281" max="1281" width="42.28515625" style="127" customWidth="1"/>
    <col min="1282" max="1283" width="14.7109375" style="127" customWidth="1"/>
    <col min="1284" max="1284" width="15.85546875" style="127" customWidth="1"/>
    <col min="1285" max="1285" width="18.28515625" style="127" customWidth="1"/>
    <col min="1286" max="1536" width="9.140625" style="127"/>
    <col min="1537" max="1537" width="42.28515625" style="127" customWidth="1"/>
    <col min="1538" max="1539" width="14.7109375" style="127" customWidth="1"/>
    <col min="1540" max="1540" width="15.85546875" style="127" customWidth="1"/>
    <col min="1541" max="1541" width="18.28515625" style="127" customWidth="1"/>
    <col min="1542" max="1792" width="9.140625" style="127"/>
    <col min="1793" max="1793" width="42.28515625" style="127" customWidth="1"/>
    <col min="1794" max="1795" width="14.7109375" style="127" customWidth="1"/>
    <col min="1796" max="1796" width="15.85546875" style="127" customWidth="1"/>
    <col min="1797" max="1797" width="18.28515625" style="127" customWidth="1"/>
    <col min="1798" max="2048" width="9.140625" style="127"/>
    <col min="2049" max="2049" width="42.28515625" style="127" customWidth="1"/>
    <col min="2050" max="2051" width="14.7109375" style="127" customWidth="1"/>
    <col min="2052" max="2052" width="15.85546875" style="127" customWidth="1"/>
    <col min="2053" max="2053" width="18.28515625" style="127" customWidth="1"/>
    <col min="2054" max="2304" width="9.140625" style="127"/>
    <col min="2305" max="2305" width="42.28515625" style="127" customWidth="1"/>
    <col min="2306" max="2307" width="14.7109375" style="127" customWidth="1"/>
    <col min="2308" max="2308" width="15.85546875" style="127" customWidth="1"/>
    <col min="2309" max="2309" width="18.28515625" style="127" customWidth="1"/>
    <col min="2310" max="2560" width="9.140625" style="127"/>
    <col min="2561" max="2561" width="42.28515625" style="127" customWidth="1"/>
    <col min="2562" max="2563" width="14.7109375" style="127" customWidth="1"/>
    <col min="2564" max="2564" width="15.85546875" style="127" customWidth="1"/>
    <col min="2565" max="2565" width="18.28515625" style="127" customWidth="1"/>
    <col min="2566" max="2816" width="9.140625" style="127"/>
    <col min="2817" max="2817" width="42.28515625" style="127" customWidth="1"/>
    <col min="2818" max="2819" width="14.7109375" style="127" customWidth="1"/>
    <col min="2820" max="2820" width="15.85546875" style="127" customWidth="1"/>
    <col min="2821" max="2821" width="18.28515625" style="127" customWidth="1"/>
    <col min="2822" max="3072" width="9.140625" style="127"/>
    <col min="3073" max="3073" width="42.28515625" style="127" customWidth="1"/>
    <col min="3074" max="3075" width="14.7109375" style="127" customWidth="1"/>
    <col min="3076" max="3076" width="15.85546875" style="127" customWidth="1"/>
    <col min="3077" max="3077" width="18.28515625" style="127" customWidth="1"/>
    <col min="3078" max="3328" width="9.140625" style="127"/>
    <col min="3329" max="3329" width="42.28515625" style="127" customWidth="1"/>
    <col min="3330" max="3331" width="14.7109375" style="127" customWidth="1"/>
    <col min="3332" max="3332" width="15.85546875" style="127" customWidth="1"/>
    <col min="3333" max="3333" width="18.28515625" style="127" customWidth="1"/>
    <col min="3334" max="3584" width="9.140625" style="127"/>
    <col min="3585" max="3585" width="42.28515625" style="127" customWidth="1"/>
    <col min="3586" max="3587" width="14.7109375" style="127" customWidth="1"/>
    <col min="3588" max="3588" width="15.85546875" style="127" customWidth="1"/>
    <col min="3589" max="3589" width="18.28515625" style="127" customWidth="1"/>
    <col min="3590" max="3840" width="9.140625" style="127"/>
    <col min="3841" max="3841" width="42.28515625" style="127" customWidth="1"/>
    <col min="3842" max="3843" width="14.7109375" style="127" customWidth="1"/>
    <col min="3844" max="3844" width="15.85546875" style="127" customWidth="1"/>
    <col min="3845" max="3845" width="18.28515625" style="127" customWidth="1"/>
    <col min="3846" max="4096" width="9.140625" style="127"/>
    <col min="4097" max="4097" width="42.28515625" style="127" customWidth="1"/>
    <col min="4098" max="4099" width="14.7109375" style="127" customWidth="1"/>
    <col min="4100" max="4100" width="15.85546875" style="127" customWidth="1"/>
    <col min="4101" max="4101" width="18.28515625" style="127" customWidth="1"/>
    <col min="4102" max="4352" width="9.140625" style="127"/>
    <col min="4353" max="4353" width="42.28515625" style="127" customWidth="1"/>
    <col min="4354" max="4355" width="14.7109375" style="127" customWidth="1"/>
    <col min="4356" max="4356" width="15.85546875" style="127" customWidth="1"/>
    <col min="4357" max="4357" width="18.28515625" style="127" customWidth="1"/>
    <col min="4358" max="4608" width="9.140625" style="127"/>
    <col min="4609" max="4609" width="42.28515625" style="127" customWidth="1"/>
    <col min="4610" max="4611" width="14.7109375" style="127" customWidth="1"/>
    <col min="4612" max="4612" width="15.85546875" style="127" customWidth="1"/>
    <col min="4613" max="4613" width="18.28515625" style="127" customWidth="1"/>
    <col min="4614" max="4864" width="9.140625" style="127"/>
    <col min="4865" max="4865" width="42.28515625" style="127" customWidth="1"/>
    <col min="4866" max="4867" width="14.7109375" style="127" customWidth="1"/>
    <col min="4868" max="4868" width="15.85546875" style="127" customWidth="1"/>
    <col min="4869" max="4869" width="18.28515625" style="127" customWidth="1"/>
    <col min="4870" max="5120" width="9.140625" style="127"/>
    <col min="5121" max="5121" width="42.28515625" style="127" customWidth="1"/>
    <col min="5122" max="5123" width="14.7109375" style="127" customWidth="1"/>
    <col min="5124" max="5124" width="15.85546875" style="127" customWidth="1"/>
    <col min="5125" max="5125" width="18.28515625" style="127" customWidth="1"/>
    <col min="5126" max="5376" width="9.140625" style="127"/>
    <col min="5377" max="5377" width="42.28515625" style="127" customWidth="1"/>
    <col min="5378" max="5379" width="14.7109375" style="127" customWidth="1"/>
    <col min="5380" max="5380" width="15.85546875" style="127" customWidth="1"/>
    <col min="5381" max="5381" width="18.28515625" style="127" customWidth="1"/>
    <col min="5382" max="5632" width="9.140625" style="127"/>
    <col min="5633" max="5633" width="42.28515625" style="127" customWidth="1"/>
    <col min="5634" max="5635" width="14.7109375" style="127" customWidth="1"/>
    <col min="5636" max="5636" width="15.85546875" style="127" customWidth="1"/>
    <col min="5637" max="5637" width="18.28515625" style="127" customWidth="1"/>
    <col min="5638" max="5888" width="9.140625" style="127"/>
    <col min="5889" max="5889" width="42.28515625" style="127" customWidth="1"/>
    <col min="5890" max="5891" width="14.7109375" style="127" customWidth="1"/>
    <col min="5892" max="5892" width="15.85546875" style="127" customWidth="1"/>
    <col min="5893" max="5893" width="18.28515625" style="127" customWidth="1"/>
    <col min="5894" max="6144" width="9.140625" style="127"/>
    <col min="6145" max="6145" width="42.28515625" style="127" customWidth="1"/>
    <col min="6146" max="6147" width="14.7109375" style="127" customWidth="1"/>
    <col min="6148" max="6148" width="15.85546875" style="127" customWidth="1"/>
    <col min="6149" max="6149" width="18.28515625" style="127" customWidth="1"/>
    <col min="6150" max="6400" width="9.140625" style="127"/>
    <col min="6401" max="6401" width="42.28515625" style="127" customWidth="1"/>
    <col min="6402" max="6403" width="14.7109375" style="127" customWidth="1"/>
    <col min="6404" max="6404" width="15.85546875" style="127" customWidth="1"/>
    <col min="6405" max="6405" width="18.28515625" style="127" customWidth="1"/>
    <col min="6406" max="6656" width="9.140625" style="127"/>
    <col min="6657" max="6657" width="42.28515625" style="127" customWidth="1"/>
    <col min="6658" max="6659" width="14.7109375" style="127" customWidth="1"/>
    <col min="6660" max="6660" width="15.85546875" style="127" customWidth="1"/>
    <col min="6661" max="6661" width="18.28515625" style="127" customWidth="1"/>
    <col min="6662" max="6912" width="9.140625" style="127"/>
    <col min="6913" max="6913" width="42.28515625" style="127" customWidth="1"/>
    <col min="6914" max="6915" width="14.7109375" style="127" customWidth="1"/>
    <col min="6916" max="6916" width="15.85546875" style="127" customWidth="1"/>
    <col min="6917" max="6917" width="18.28515625" style="127" customWidth="1"/>
    <col min="6918" max="7168" width="9.140625" style="127"/>
    <col min="7169" max="7169" width="42.28515625" style="127" customWidth="1"/>
    <col min="7170" max="7171" width="14.7109375" style="127" customWidth="1"/>
    <col min="7172" max="7172" width="15.85546875" style="127" customWidth="1"/>
    <col min="7173" max="7173" width="18.28515625" style="127" customWidth="1"/>
    <col min="7174" max="7424" width="9.140625" style="127"/>
    <col min="7425" max="7425" width="42.28515625" style="127" customWidth="1"/>
    <col min="7426" max="7427" width="14.7109375" style="127" customWidth="1"/>
    <col min="7428" max="7428" width="15.85546875" style="127" customWidth="1"/>
    <col min="7429" max="7429" width="18.28515625" style="127" customWidth="1"/>
    <col min="7430" max="7680" width="9.140625" style="127"/>
    <col min="7681" max="7681" width="42.28515625" style="127" customWidth="1"/>
    <col min="7682" max="7683" width="14.7109375" style="127" customWidth="1"/>
    <col min="7684" max="7684" width="15.85546875" style="127" customWidth="1"/>
    <col min="7685" max="7685" width="18.28515625" style="127" customWidth="1"/>
    <col min="7686" max="7936" width="9.140625" style="127"/>
    <col min="7937" max="7937" width="42.28515625" style="127" customWidth="1"/>
    <col min="7938" max="7939" width="14.7109375" style="127" customWidth="1"/>
    <col min="7940" max="7940" width="15.85546875" style="127" customWidth="1"/>
    <col min="7941" max="7941" width="18.28515625" style="127" customWidth="1"/>
    <col min="7942" max="8192" width="9.140625" style="127"/>
    <col min="8193" max="8193" width="42.28515625" style="127" customWidth="1"/>
    <col min="8194" max="8195" width="14.7109375" style="127" customWidth="1"/>
    <col min="8196" max="8196" width="15.85546875" style="127" customWidth="1"/>
    <col min="8197" max="8197" width="18.28515625" style="127" customWidth="1"/>
    <col min="8198" max="8448" width="9.140625" style="127"/>
    <col min="8449" max="8449" width="42.28515625" style="127" customWidth="1"/>
    <col min="8450" max="8451" width="14.7109375" style="127" customWidth="1"/>
    <col min="8452" max="8452" width="15.85546875" style="127" customWidth="1"/>
    <col min="8453" max="8453" width="18.28515625" style="127" customWidth="1"/>
    <col min="8454" max="8704" width="9.140625" style="127"/>
    <col min="8705" max="8705" width="42.28515625" style="127" customWidth="1"/>
    <col min="8706" max="8707" width="14.7109375" style="127" customWidth="1"/>
    <col min="8708" max="8708" width="15.85546875" style="127" customWidth="1"/>
    <col min="8709" max="8709" width="18.28515625" style="127" customWidth="1"/>
    <col min="8710" max="8960" width="9.140625" style="127"/>
    <col min="8961" max="8961" width="42.28515625" style="127" customWidth="1"/>
    <col min="8962" max="8963" width="14.7109375" style="127" customWidth="1"/>
    <col min="8964" max="8964" width="15.85546875" style="127" customWidth="1"/>
    <col min="8965" max="8965" width="18.28515625" style="127" customWidth="1"/>
    <col min="8966" max="9216" width="9.140625" style="127"/>
    <col min="9217" max="9217" width="42.28515625" style="127" customWidth="1"/>
    <col min="9218" max="9219" width="14.7109375" style="127" customWidth="1"/>
    <col min="9220" max="9220" width="15.85546875" style="127" customWidth="1"/>
    <col min="9221" max="9221" width="18.28515625" style="127" customWidth="1"/>
    <col min="9222" max="9472" width="9.140625" style="127"/>
    <col min="9473" max="9473" width="42.28515625" style="127" customWidth="1"/>
    <col min="9474" max="9475" width="14.7109375" style="127" customWidth="1"/>
    <col min="9476" max="9476" width="15.85546875" style="127" customWidth="1"/>
    <col min="9477" max="9477" width="18.28515625" style="127" customWidth="1"/>
    <col min="9478" max="9728" width="9.140625" style="127"/>
    <col min="9729" max="9729" width="42.28515625" style="127" customWidth="1"/>
    <col min="9730" max="9731" width="14.7109375" style="127" customWidth="1"/>
    <col min="9732" max="9732" width="15.85546875" style="127" customWidth="1"/>
    <col min="9733" max="9733" width="18.28515625" style="127" customWidth="1"/>
    <col min="9734" max="9984" width="9.140625" style="127"/>
    <col min="9985" max="9985" width="42.28515625" style="127" customWidth="1"/>
    <col min="9986" max="9987" width="14.7109375" style="127" customWidth="1"/>
    <col min="9988" max="9988" width="15.85546875" style="127" customWidth="1"/>
    <col min="9989" max="9989" width="18.28515625" style="127" customWidth="1"/>
    <col min="9990" max="10240" width="9.140625" style="127"/>
    <col min="10241" max="10241" width="42.28515625" style="127" customWidth="1"/>
    <col min="10242" max="10243" width="14.7109375" style="127" customWidth="1"/>
    <col min="10244" max="10244" width="15.85546875" style="127" customWidth="1"/>
    <col min="10245" max="10245" width="18.28515625" style="127" customWidth="1"/>
    <col min="10246" max="10496" width="9.140625" style="127"/>
    <col min="10497" max="10497" width="42.28515625" style="127" customWidth="1"/>
    <col min="10498" max="10499" width="14.7109375" style="127" customWidth="1"/>
    <col min="10500" max="10500" width="15.85546875" style="127" customWidth="1"/>
    <col min="10501" max="10501" width="18.28515625" style="127" customWidth="1"/>
    <col min="10502" max="10752" width="9.140625" style="127"/>
    <col min="10753" max="10753" width="42.28515625" style="127" customWidth="1"/>
    <col min="10754" max="10755" width="14.7109375" style="127" customWidth="1"/>
    <col min="10756" max="10756" width="15.85546875" style="127" customWidth="1"/>
    <col min="10757" max="10757" width="18.28515625" style="127" customWidth="1"/>
    <col min="10758" max="11008" width="9.140625" style="127"/>
    <col min="11009" max="11009" width="42.28515625" style="127" customWidth="1"/>
    <col min="11010" max="11011" width="14.7109375" style="127" customWidth="1"/>
    <col min="11012" max="11012" width="15.85546875" style="127" customWidth="1"/>
    <col min="11013" max="11013" width="18.28515625" style="127" customWidth="1"/>
    <col min="11014" max="11264" width="9.140625" style="127"/>
    <col min="11265" max="11265" width="42.28515625" style="127" customWidth="1"/>
    <col min="11266" max="11267" width="14.7109375" style="127" customWidth="1"/>
    <col min="11268" max="11268" width="15.85546875" style="127" customWidth="1"/>
    <col min="11269" max="11269" width="18.28515625" style="127" customWidth="1"/>
    <col min="11270" max="11520" width="9.140625" style="127"/>
    <col min="11521" max="11521" width="42.28515625" style="127" customWidth="1"/>
    <col min="11522" max="11523" width="14.7109375" style="127" customWidth="1"/>
    <col min="11524" max="11524" width="15.85546875" style="127" customWidth="1"/>
    <col min="11525" max="11525" width="18.28515625" style="127" customWidth="1"/>
    <col min="11526" max="11776" width="9.140625" style="127"/>
    <col min="11777" max="11777" width="42.28515625" style="127" customWidth="1"/>
    <col min="11778" max="11779" width="14.7109375" style="127" customWidth="1"/>
    <col min="11780" max="11780" width="15.85546875" style="127" customWidth="1"/>
    <col min="11781" max="11781" width="18.28515625" style="127" customWidth="1"/>
    <col min="11782" max="12032" width="9.140625" style="127"/>
    <col min="12033" max="12033" width="42.28515625" style="127" customWidth="1"/>
    <col min="12034" max="12035" width="14.7109375" style="127" customWidth="1"/>
    <col min="12036" max="12036" width="15.85546875" style="127" customWidth="1"/>
    <col min="12037" max="12037" width="18.28515625" style="127" customWidth="1"/>
    <col min="12038" max="12288" width="9.140625" style="127"/>
    <col min="12289" max="12289" width="42.28515625" style="127" customWidth="1"/>
    <col min="12290" max="12291" width="14.7109375" style="127" customWidth="1"/>
    <col min="12292" max="12292" width="15.85546875" style="127" customWidth="1"/>
    <col min="12293" max="12293" width="18.28515625" style="127" customWidth="1"/>
    <col min="12294" max="12544" width="9.140625" style="127"/>
    <col min="12545" max="12545" width="42.28515625" style="127" customWidth="1"/>
    <col min="12546" max="12547" width="14.7109375" style="127" customWidth="1"/>
    <col min="12548" max="12548" width="15.85546875" style="127" customWidth="1"/>
    <col min="12549" max="12549" width="18.28515625" style="127" customWidth="1"/>
    <col min="12550" max="12800" width="9.140625" style="127"/>
    <col min="12801" max="12801" width="42.28515625" style="127" customWidth="1"/>
    <col min="12802" max="12803" width="14.7109375" style="127" customWidth="1"/>
    <col min="12804" max="12804" width="15.85546875" style="127" customWidth="1"/>
    <col min="12805" max="12805" width="18.28515625" style="127" customWidth="1"/>
    <col min="12806" max="13056" width="9.140625" style="127"/>
    <col min="13057" max="13057" width="42.28515625" style="127" customWidth="1"/>
    <col min="13058" max="13059" width="14.7109375" style="127" customWidth="1"/>
    <col min="13060" max="13060" width="15.85546875" style="127" customWidth="1"/>
    <col min="13061" max="13061" width="18.28515625" style="127" customWidth="1"/>
    <col min="13062" max="13312" width="9.140625" style="127"/>
    <col min="13313" max="13313" width="42.28515625" style="127" customWidth="1"/>
    <col min="13314" max="13315" width="14.7109375" style="127" customWidth="1"/>
    <col min="13316" max="13316" width="15.85546875" style="127" customWidth="1"/>
    <col min="13317" max="13317" width="18.28515625" style="127" customWidth="1"/>
    <col min="13318" max="13568" width="9.140625" style="127"/>
    <col min="13569" max="13569" width="42.28515625" style="127" customWidth="1"/>
    <col min="13570" max="13571" width="14.7109375" style="127" customWidth="1"/>
    <col min="13572" max="13572" width="15.85546875" style="127" customWidth="1"/>
    <col min="13573" max="13573" width="18.28515625" style="127" customWidth="1"/>
    <col min="13574" max="13824" width="9.140625" style="127"/>
    <col min="13825" max="13825" width="42.28515625" style="127" customWidth="1"/>
    <col min="13826" max="13827" width="14.7109375" style="127" customWidth="1"/>
    <col min="13828" max="13828" width="15.85546875" style="127" customWidth="1"/>
    <col min="13829" max="13829" width="18.28515625" style="127" customWidth="1"/>
    <col min="13830" max="14080" width="9.140625" style="127"/>
    <col min="14081" max="14081" width="42.28515625" style="127" customWidth="1"/>
    <col min="14082" max="14083" width="14.7109375" style="127" customWidth="1"/>
    <col min="14084" max="14084" width="15.85546875" style="127" customWidth="1"/>
    <col min="14085" max="14085" width="18.28515625" style="127" customWidth="1"/>
    <col min="14086" max="14336" width="9.140625" style="127"/>
    <col min="14337" max="14337" width="42.28515625" style="127" customWidth="1"/>
    <col min="14338" max="14339" width="14.7109375" style="127" customWidth="1"/>
    <col min="14340" max="14340" width="15.85546875" style="127" customWidth="1"/>
    <col min="14341" max="14341" width="18.28515625" style="127" customWidth="1"/>
    <col min="14342" max="14592" width="9.140625" style="127"/>
    <col min="14593" max="14593" width="42.28515625" style="127" customWidth="1"/>
    <col min="14594" max="14595" width="14.7109375" style="127" customWidth="1"/>
    <col min="14596" max="14596" width="15.85546875" style="127" customWidth="1"/>
    <col min="14597" max="14597" width="18.28515625" style="127" customWidth="1"/>
    <col min="14598" max="14848" width="9.140625" style="127"/>
    <col min="14849" max="14849" width="42.28515625" style="127" customWidth="1"/>
    <col min="14850" max="14851" width="14.7109375" style="127" customWidth="1"/>
    <col min="14852" max="14852" width="15.85546875" style="127" customWidth="1"/>
    <col min="14853" max="14853" width="18.28515625" style="127" customWidth="1"/>
    <col min="14854" max="15104" width="9.140625" style="127"/>
    <col min="15105" max="15105" width="42.28515625" style="127" customWidth="1"/>
    <col min="15106" max="15107" width="14.7109375" style="127" customWidth="1"/>
    <col min="15108" max="15108" width="15.85546875" style="127" customWidth="1"/>
    <col min="15109" max="15109" width="18.28515625" style="127" customWidth="1"/>
    <col min="15110" max="15360" width="9.140625" style="127"/>
    <col min="15361" max="15361" width="42.28515625" style="127" customWidth="1"/>
    <col min="15362" max="15363" width="14.7109375" style="127" customWidth="1"/>
    <col min="15364" max="15364" width="15.85546875" style="127" customWidth="1"/>
    <col min="15365" max="15365" width="18.28515625" style="127" customWidth="1"/>
    <col min="15366" max="15616" width="9.140625" style="127"/>
    <col min="15617" max="15617" width="42.28515625" style="127" customWidth="1"/>
    <col min="15618" max="15619" width="14.7109375" style="127" customWidth="1"/>
    <col min="15620" max="15620" width="15.85546875" style="127" customWidth="1"/>
    <col min="15621" max="15621" width="18.28515625" style="127" customWidth="1"/>
    <col min="15622" max="15872" width="9.140625" style="127"/>
    <col min="15873" max="15873" width="42.28515625" style="127" customWidth="1"/>
    <col min="15874" max="15875" width="14.7109375" style="127" customWidth="1"/>
    <col min="15876" max="15876" width="15.85546875" style="127" customWidth="1"/>
    <col min="15877" max="15877" width="18.28515625" style="127" customWidth="1"/>
    <col min="15878" max="16128" width="9.140625" style="127"/>
    <col min="16129" max="16129" width="42.28515625" style="127" customWidth="1"/>
    <col min="16130" max="16131" width="14.7109375" style="127" customWidth="1"/>
    <col min="16132" max="16132" width="15.85546875" style="127" customWidth="1"/>
    <col min="16133" max="16133" width="18.28515625" style="127" customWidth="1"/>
    <col min="16134" max="16384" width="9.140625" style="127"/>
  </cols>
  <sheetData>
    <row r="1" spans="1:5" x14ac:dyDescent="0.25">
      <c r="E1" s="128"/>
    </row>
    <row r="2" spans="1:5" ht="31.5" customHeight="1" x14ac:dyDescent="0.25">
      <c r="A2" s="379" t="s">
        <v>476</v>
      </c>
      <c r="B2" s="379"/>
      <c r="C2" s="379"/>
      <c r="D2" s="379"/>
      <c r="E2" s="379"/>
    </row>
    <row r="3" spans="1:5" x14ac:dyDescent="0.25">
      <c r="A3" s="130"/>
      <c r="B3" s="130"/>
    </row>
    <row r="4" spans="1:5" ht="46.5" customHeight="1" x14ac:dyDescent="0.25">
      <c r="A4" s="367" t="s">
        <v>102</v>
      </c>
      <c r="B4" s="369" t="s">
        <v>427</v>
      </c>
      <c r="C4" s="367" t="s">
        <v>428</v>
      </c>
      <c r="D4" s="367" t="s">
        <v>429</v>
      </c>
      <c r="E4" s="371" t="s">
        <v>430</v>
      </c>
    </row>
    <row r="5" spans="1:5" ht="24.75" customHeight="1" x14ac:dyDescent="0.25">
      <c r="A5" s="368"/>
      <c r="B5" s="370"/>
      <c r="C5" s="368"/>
      <c r="D5" s="368"/>
      <c r="E5" s="371"/>
    </row>
    <row r="6" spans="1:5" x14ac:dyDescent="0.25">
      <c r="A6" s="131" t="s">
        <v>477</v>
      </c>
      <c r="B6" s="133" t="s">
        <v>478</v>
      </c>
      <c r="C6" s="133">
        <v>0.06</v>
      </c>
      <c r="D6" s="133"/>
      <c r="E6" s="138">
        <f t="shared" ref="E6:E31" si="0">(C6*D6)</f>
        <v>0</v>
      </c>
    </row>
    <row r="7" spans="1:5" x14ac:dyDescent="0.25">
      <c r="A7" s="131" t="s">
        <v>479</v>
      </c>
      <c r="B7" s="133" t="s">
        <v>437</v>
      </c>
      <c r="C7" s="133">
        <v>0.18</v>
      </c>
      <c r="D7" s="133"/>
      <c r="E7" s="138">
        <f t="shared" si="0"/>
        <v>0</v>
      </c>
    </row>
    <row r="8" spans="1:5" x14ac:dyDescent="0.25">
      <c r="A8" s="131" t="s">
        <v>480</v>
      </c>
      <c r="B8" s="133" t="s">
        <v>437</v>
      </c>
      <c r="C8" s="133">
        <v>0.03</v>
      </c>
      <c r="D8" s="133"/>
      <c r="E8" s="138">
        <f t="shared" si="0"/>
        <v>0</v>
      </c>
    </row>
    <row r="9" spans="1:5" x14ac:dyDescent="0.25">
      <c r="A9" s="131" t="s">
        <v>481</v>
      </c>
      <c r="B9" s="133" t="s">
        <v>437</v>
      </c>
      <c r="C9" s="133">
        <v>0.25</v>
      </c>
      <c r="D9" s="133"/>
      <c r="E9" s="138">
        <f t="shared" si="0"/>
        <v>0</v>
      </c>
    </row>
    <row r="10" spans="1:5" ht="14.25" customHeight="1" x14ac:dyDescent="0.25">
      <c r="A10" s="131" t="s">
        <v>482</v>
      </c>
      <c r="B10" s="133" t="s">
        <v>437</v>
      </c>
      <c r="C10" s="133">
        <v>0.03</v>
      </c>
      <c r="D10" s="133"/>
      <c r="E10" s="138">
        <f t="shared" si="0"/>
        <v>0</v>
      </c>
    </row>
    <row r="11" spans="1:5" x14ac:dyDescent="0.25">
      <c r="A11" s="131" t="s">
        <v>483</v>
      </c>
      <c r="B11" s="133" t="s">
        <v>442</v>
      </c>
      <c r="C11" s="133">
        <v>0.01</v>
      </c>
      <c r="D11" s="133"/>
      <c r="E11" s="138">
        <f t="shared" si="0"/>
        <v>0</v>
      </c>
    </row>
    <row r="12" spans="1:5" x14ac:dyDescent="0.25">
      <c r="A12" s="131" t="s">
        <v>484</v>
      </c>
      <c r="B12" s="133" t="s">
        <v>437</v>
      </c>
      <c r="C12" s="133">
        <v>0.11</v>
      </c>
      <c r="D12" s="133"/>
      <c r="E12" s="138">
        <f t="shared" si="0"/>
        <v>0</v>
      </c>
    </row>
    <row r="13" spans="1:5" x14ac:dyDescent="0.25">
      <c r="A13" s="131" t="s">
        <v>485</v>
      </c>
      <c r="B13" s="133" t="s">
        <v>432</v>
      </c>
      <c r="C13" s="133">
        <v>0.12</v>
      </c>
      <c r="D13" s="133"/>
      <c r="E13" s="138">
        <f t="shared" si="0"/>
        <v>0</v>
      </c>
    </row>
    <row r="14" spans="1:5" x14ac:dyDescent="0.25">
      <c r="A14" s="131" t="s">
        <v>486</v>
      </c>
      <c r="B14" s="133" t="s">
        <v>432</v>
      </c>
      <c r="C14" s="133">
        <v>0.05</v>
      </c>
      <c r="D14" s="133"/>
      <c r="E14" s="138">
        <f t="shared" si="0"/>
        <v>0</v>
      </c>
    </row>
    <row r="15" spans="1:5" x14ac:dyDescent="0.25">
      <c r="A15" s="131" t="s">
        <v>487</v>
      </c>
      <c r="B15" s="133" t="s">
        <v>432</v>
      </c>
      <c r="C15" s="133">
        <v>0.06</v>
      </c>
      <c r="D15" s="133"/>
      <c r="E15" s="138">
        <f t="shared" si="0"/>
        <v>0</v>
      </c>
    </row>
    <row r="16" spans="1:5" x14ac:dyDescent="0.25">
      <c r="A16" s="131" t="s">
        <v>488</v>
      </c>
      <c r="B16" s="133" t="s">
        <v>432</v>
      </c>
      <c r="C16" s="133">
        <v>0.3</v>
      </c>
      <c r="D16" s="133"/>
      <c r="E16" s="138">
        <f t="shared" si="0"/>
        <v>0</v>
      </c>
    </row>
    <row r="17" spans="1:5" x14ac:dyDescent="0.25">
      <c r="A17" s="131" t="s">
        <v>489</v>
      </c>
      <c r="B17" s="133" t="s">
        <v>432</v>
      </c>
      <c r="C17" s="133">
        <v>0.04</v>
      </c>
      <c r="D17" s="133"/>
      <c r="E17" s="138">
        <f t="shared" si="0"/>
        <v>0</v>
      </c>
    </row>
    <row r="18" spans="1:5" x14ac:dyDescent="0.25">
      <c r="A18" s="131" t="s">
        <v>490</v>
      </c>
      <c r="B18" s="133" t="s">
        <v>432</v>
      </c>
      <c r="C18" s="133">
        <v>0.33</v>
      </c>
      <c r="D18" s="133"/>
      <c r="E18" s="138">
        <f t="shared" si="0"/>
        <v>0</v>
      </c>
    </row>
    <row r="19" spans="1:5" x14ac:dyDescent="0.25">
      <c r="A19" s="131" t="s">
        <v>491</v>
      </c>
      <c r="B19" s="133" t="s">
        <v>432</v>
      </c>
      <c r="C19" s="133">
        <v>0.15</v>
      </c>
      <c r="D19" s="133"/>
      <c r="E19" s="138">
        <f t="shared" si="0"/>
        <v>0</v>
      </c>
    </row>
    <row r="20" spans="1:5" x14ac:dyDescent="0.25">
      <c r="A20" s="131" t="s">
        <v>492</v>
      </c>
      <c r="B20" s="133" t="s">
        <v>432</v>
      </c>
      <c r="C20" s="133">
        <v>0.03</v>
      </c>
      <c r="D20" s="133"/>
      <c r="E20" s="138">
        <f t="shared" si="0"/>
        <v>0</v>
      </c>
    </row>
    <row r="21" spans="1:5" x14ac:dyDescent="0.25">
      <c r="A21" s="131" t="s">
        <v>493</v>
      </c>
      <c r="B21" s="133" t="s">
        <v>432</v>
      </c>
      <c r="C21" s="133">
        <v>0.61</v>
      </c>
      <c r="D21" s="133"/>
      <c r="E21" s="138">
        <f t="shared" si="0"/>
        <v>0</v>
      </c>
    </row>
    <row r="22" spans="1:5" x14ac:dyDescent="0.25">
      <c r="A22" s="131" t="s">
        <v>494</v>
      </c>
      <c r="B22" s="133" t="s">
        <v>432</v>
      </c>
      <c r="C22" s="133">
        <v>0.61</v>
      </c>
      <c r="D22" s="133"/>
      <c r="E22" s="138">
        <f t="shared" si="0"/>
        <v>0</v>
      </c>
    </row>
    <row r="23" spans="1:5" x14ac:dyDescent="0.25">
      <c r="A23" s="131" t="s">
        <v>495</v>
      </c>
      <c r="B23" s="133" t="s">
        <v>432</v>
      </c>
      <c r="C23" s="133">
        <v>0.82</v>
      </c>
      <c r="D23" s="133"/>
      <c r="E23" s="138">
        <f t="shared" si="0"/>
        <v>0</v>
      </c>
    </row>
    <row r="24" spans="1:5" x14ac:dyDescent="0.25">
      <c r="A24" s="131" t="s">
        <v>496</v>
      </c>
      <c r="B24" s="133" t="s">
        <v>432</v>
      </c>
      <c r="C24" s="133">
        <v>0.97</v>
      </c>
      <c r="D24" s="133"/>
      <c r="E24" s="138">
        <f t="shared" si="0"/>
        <v>0</v>
      </c>
    </row>
    <row r="25" spans="1:5" x14ac:dyDescent="0.25">
      <c r="A25" s="131" t="s">
        <v>497</v>
      </c>
      <c r="B25" s="133" t="s">
        <v>432</v>
      </c>
      <c r="C25" s="133">
        <v>0.46</v>
      </c>
      <c r="D25" s="133"/>
      <c r="E25" s="138">
        <f t="shared" si="0"/>
        <v>0</v>
      </c>
    </row>
    <row r="26" spans="1:5" x14ac:dyDescent="0.25">
      <c r="A26" s="131" t="s">
        <v>498</v>
      </c>
      <c r="B26" s="133" t="s">
        <v>432</v>
      </c>
      <c r="C26" s="133">
        <v>0.06</v>
      </c>
      <c r="D26" s="133"/>
      <c r="E26" s="138">
        <f t="shared" si="0"/>
        <v>0</v>
      </c>
    </row>
    <row r="27" spans="1:5" x14ac:dyDescent="0.25">
      <c r="A27" s="131" t="s">
        <v>499</v>
      </c>
      <c r="B27" s="133" t="s">
        <v>432</v>
      </c>
      <c r="C27" s="133">
        <v>0.25</v>
      </c>
      <c r="D27" s="133"/>
      <c r="E27" s="138">
        <f t="shared" si="0"/>
        <v>0</v>
      </c>
    </row>
    <row r="28" spans="1:5" x14ac:dyDescent="0.25">
      <c r="A28" s="131" t="s">
        <v>500</v>
      </c>
      <c r="B28" s="133" t="s">
        <v>432</v>
      </c>
      <c r="C28" s="133">
        <v>0.35</v>
      </c>
      <c r="D28" s="133"/>
      <c r="E28" s="138">
        <f t="shared" si="0"/>
        <v>0</v>
      </c>
    </row>
    <row r="29" spans="1:5" x14ac:dyDescent="0.25">
      <c r="A29" s="131"/>
      <c r="B29" s="133"/>
      <c r="C29" s="133"/>
      <c r="D29" s="133"/>
      <c r="E29" s="138">
        <f t="shared" si="0"/>
        <v>0</v>
      </c>
    </row>
    <row r="30" spans="1:5" x14ac:dyDescent="0.25">
      <c r="A30" s="131"/>
      <c r="B30" s="133"/>
      <c r="C30" s="133"/>
      <c r="D30" s="133"/>
      <c r="E30" s="138">
        <f t="shared" si="0"/>
        <v>0</v>
      </c>
    </row>
    <row r="31" spans="1:5" x14ac:dyDescent="0.25">
      <c r="A31" s="131"/>
      <c r="B31" s="133"/>
      <c r="C31" s="133"/>
      <c r="D31" s="133"/>
      <c r="E31" s="138">
        <f t="shared" si="0"/>
        <v>0</v>
      </c>
    </row>
    <row r="32" spans="1:5" x14ac:dyDescent="0.25">
      <c r="A32" s="376" t="s">
        <v>458</v>
      </c>
      <c r="B32" s="377"/>
      <c r="C32" s="377"/>
      <c r="D32" s="378"/>
      <c r="E32" s="139">
        <v>0</v>
      </c>
    </row>
    <row r="33" spans="1:5" x14ac:dyDescent="0.25">
      <c r="C33" s="136"/>
      <c r="D33" s="136"/>
      <c r="E33" s="140"/>
    </row>
    <row r="36" spans="1:5" x14ac:dyDescent="0.25">
      <c r="A36" s="136"/>
      <c r="B36" s="136"/>
      <c r="C36" s="137"/>
      <c r="D36" s="137"/>
      <c r="E36" s="137"/>
    </row>
  </sheetData>
  <mergeCells count="7">
    <mergeCell ref="A32:D32"/>
    <mergeCell ref="A2:E2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workbookViewId="0">
      <selection activeCell="C14" sqref="C14"/>
    </sheetView>
  </sheetViews>
  <sheetFormatPr defaultRowHeight="15" x14ac:dyDescent="0.25"/>
  <cols>
    <col min="1" max="1" width="34.85546875" style="127" customWidth="1"/>
    <col min="2" max="2" width="12.42578125" style="127" customWidth="1"/>
    <col min="3" max="3" width="13.85546875" style="127" customWidth="1"/>
    <col min="4" max="4" width="14.42578125" style="127" customWidth="1"/>
    <col min="5" max="5" width="14.28515625" style="127" customWidth="1"/>
    <col min="6" max="256" width="9.140625" style="127"/>
    <col min="257" max="257" width="34.85546875" style="127" customWidth="1"/>
    <col min="258" max="258" width="12.42578125" style="127" customWidth="1"/>
    <col min="259" max="259" width="13.85546875" style="127" customWidth="1"/>
    <col min="260" max="260" width="14.42578125" style="127" customWidth="1"/>
    <col min="261" max="261" width="14.28515625" style="127" customWidth="1"/>
    <col min="262" max="512" width="9.140625" style="127"/>
    <col min="513" max="513" width="34.85546875" style="127" customWidth="1"/>
    <col min="514" max="514" width="12.42578125" style="127" customWidth="1"/>
    <col min="515" max="515" width="13.85546875" style="127" customWidth="1"/>
    <col min="516" max="516" width="14.42578125" style="127" customWidth="1"/>
    <col min="517" max="517" width="14.28515625" style="127" customWidth="1"/>
    <col min="518" max="768" width="9.140625" style="127"/>
    <col min="769" max="769" width="34.85546875" style="127" customWidth="1"/>
    <col min="770" max="770" width="12.42578125" style="127" customWidth="1"/>
    <col min="771" max="771" width="13.85546875" style="127" customWidth="1"/>
    <col min="772" max="772" width="14.42578125" style="127" customWidth="1"/>
    <col min="773" max="773" width="14.28515625" style="127" customWidth="1"/>
    <col min="774" max="1024" width="9.140625" style="127"/>
    <col min="1025" max="1025" width="34.85546875" style="127" customWidth="1"/>
    <col min="1026" max="1026" width="12.42578125" style="127" customWidth="1"/>
    <col min="1027" max="1027" width="13.85546875" style="127" customWidth="1"/>
    <col min="1028" max="1028" width="14.42578125" style="127" customWidth="1"/>
    <col min="1029" max="1029" width="14.28515625" style="127" customWidth="1"/>
    <col min="1030" max="1280" width="9.140625" style="127"/>
    <col min="1281" max="1281" width="34.85546875" style="127" customWidth="1"/>
    <col min="1282" max="1282" width="12.42578125" style="127" customWidth="1"/>
    <col min="1283" max="1283" width="13.85546875" style="127" customWidth="1"/>
    <col min="1284" max="1284" width="14.42578125" style="127" customWidth="1"/>
    <col min="1285" max="1285" width="14.28515625" style="127" customWidth="1"/>
    <col min="1286" max="1536" width="9.140625" style="127"/>
    <col min="1537" max="1537" width="34.85546875" style="127" customWidth="1"/>
    <col min="1538" max="1538" width="12.42578125" style="127" customWidth="1"/>
    <col min="1539" max="1539" width="13.85546875" style="127" customWidth="1"/>
    <col min="1540" max="1540" width="14.42578125" style="127" customWidth="1"/>
    <col min="1541" max="1541" width="14.28515625" style="127" customWidth="1"/>
    <col min="1542" max="1792" width="9.140625" style="127"/>
    <col min="1793" max="1793" width="34.85546875" style="127" customWidth="1"/>
    <col min="1794" max="1794" width="12.42578125" style="127" customWidth="1"/>
    <col min="1795" max="1795" width="13.85546875" style="127" customWidth="1"/>
    <col min="1796" max="1796" width="14.42578125" style="127" customWidth="1"/>
    <col min="1797" max="1797" width="14.28515625" style="127" customWidth="1"/>
    <col min="1798" max="2048" width="9.140625" style="127"/>
    <col min="2049" max="2049" width="34.85546875" style="127" customWidth="1"/>
    <col min="2050" max="2050" width="12.42578125" style="127" customWidth="1"/>
    <col min="2051" max="2051" width="13.85546875" style="127" customWidth="1"/>
    <col min="2052" max="2052" width="14.42578125" style="127" customWidth="1"/>
    <col min="2053" max="2053" width="14.28515625" style="127" customWidth="1"/>
    <col min="2054" max="2304" width="9.140625" style="127"/>
    <col min="2305" max="2305" width="34.85546875" style="127" customWidth="1"/>
    <col min="2306" max="2306" width="12.42578125" style="127" customWidth="1"/>
    <col min="2307" max="2307" width="13.85546875" style="127" customWidth="1"/>
    <col min="2308" max="2308" width="14.42578125" style="127" customWidth="1"/>
    <col min="2309" max="2309" width="14.28515625" style="127" customWidth="1"/>
    <col min="2310" max="2560" width="9.140625" style="127"/>
    <col min="2561" max="2561" width="34.85546875" style="127" customWidth="1"/>
    <col min="2562" max="2562" width="12.42578125" style="127" customWidth="1"/>
    <col min="2563" max="2563" width="13.85546875" style="127" customWidth="1"/>
    <col min="2564" max="2564" width="14.42578125" style="127" customWidth="1"/>
    <col min="2565" max="2565" width="14.28515625" style="127" customWidth="1"/>
    <col min="2566" max="2816" width="9.140625" style="127"/>
    <col min="2817" max="2817" width="34.85546875" style="127" customWidth="1"/>
    <col min="2818" max="2818" width="12.42578125" style="127" customWidth="1"/>
    <col min="2819" max="2819" width="13.85546875" style="127" customWidth="1"/>
    <col min="2820" max="2820" width="14.42578125" style="127" customWidth="1"/>
    <col min="2821" max="2821" width="14.28515625" style="127" customWidth="1"/>
    <col min="2822" max="3072" width="9.140625" style="127"/>
    <col min="3073" max="3073" width="34.85546875" style="127" customWidth="1"/>
    <col min="3074" max="3074" width="12.42578125" style="127" customWidth="1"/>
    <col min="3075" max="3075" width="13.85546875" style="127" customWidth="1"/>
    <col min="3076" max="3076" width="14.42578125" style="127" customWidth="1"/>
    <col min="3077" max="3077" width="14.28515625" style="127" customWidth="1"/>
    <col min="3078" max="3328" width="9.140625" style="127"/>
    <col min="3329" max="3329" width="34.85546875" style="127" customWidth="1"/>
    <col min="3330" max="3330" width="12.42578125" style="127" customWidth="1"/>
    <col min="3331" max="3331" width="13.85546875" style="127" customWidth="1"/>
    <col min="3332" max="3332" width="14.42578125" style="127" customWidth="1"/>
    <col min="3333" max="3333" width="14.28515625" style="127" customWidth="1"/>
    <col min="3334" max="3584" width="9.140625" style="127"/>
    <col min="3585" max="3585" width="34.85546875" style="127" customWidth="1"/>
    <col min="3586" max="3586" width="12.42578125" style="127" customWidth="1"/>
    <col min="3587" max="3587" width="13.85546875" style="127" customWidth="1"/>
    <col min="3588" max="3588" width="14.42578125" style="127" customWidth="1"/>
    <col min="3589" max="3589" width="14.28515625" style="127" customWidth="1"/>
    <col min="3590" max="3840" width="9.140625" style="127"/>
    <col min="3841" max="3841" width="34.85546875" style="127" customWidth="1"/>
    <col min="3842" max="3842" width="12.42578125" style="127" customWidth="1"/>
    <col min="3843" max="3843" width="13.85546875" style="127" customWidth="1"/>
    <col min="3844" max="3844" width="14.42578125" style="127" customWidth="1"/>
    <col min="3845" max="3845" width="14.28515625" style="127" customWidth="1"/>
    <col min="3846" max="4096" width="9.140625" style="127"/>
    <col min="4097" max="4097" width="34.85546875" style="127" customWidth="1"/>
    <col min="4098" max="4098" width="12.42578125" style="127" customWidth="1"/>
    <col min="4099" max="4099" width="13.85546875" style="127" customWidth="1"/>
    <col min="4100" max="4100" width="14.42578125" style="127" customWidth="1"/>
    <col min="4101" max="4101" width="14.28515625" style="127" customWidth="1"/>
    <col min="4102" max="4352" width="9.140625" style="127"/>
    <col min="4353" max="4353" width="34.85546875" style="127" customWidth="1"/>
    <col min="4354" max="4354" width="12.42578125" style="127" customWidth="1"/>
    <col min="4355" max="4355" width="13.85546875" style="127" customWidth="1"/>
    <col min="4356" max="4356" width="14.42578125" style="127" customWidth="1"/>
    <col min="4357" max="4357" width="14.28515625" style="127" customWidth="1"/>
    <col min="4358" max="4608" width="9.140625" style="127"/>
    <col min="4609" max="4609" width="34.85546875" style="127" customWidth="1"/>
    <col min="4610" max="4610" width="12.42578125" style="127" customWidth="1"/>
    <col min="4611" max="4611" width="13.85546875" style="127" customWidth="1"/>
    <col min="4612" max="4612" width="14.42578125" style="127" customWidth="1"/>
    <col min="4613" max="4613" width="14.28515625" style="127" customWidth="1"/>
    <col min="4614" max="4864" width="9.140625" style="127"/>
    <col min="4865" max="4865" width="34.85546875" style="127" customWidth="1"/>
    <col min="4866" max="4866" width="12.42578125" style="127" customWidth="1"/>
    <col min="4867" max="4867" width="13.85546875" style="127" customWidth="1"/>
    <col min="4868" max="4868" width="14.42578125" style="127" customWidth="1"/>
    <col min="4869" max="4869" width="14.28515625" style="127" customWidth="1"/>
    <col min="4870" max="5120" width="9.140625" style="127"/>
    <col min="5121" max="5121" width="34.85546875" style="127" customWidth="1"/>
    <col min="5122" max="5122" width="12.42578125" style="127" customWidth="1"/>
    <col min="5123" max="5123" width="13.85546875" style="127" customWidth="1"/>
    <col min="5124" max="5124" width="14.42578125" style="127" customWidth="1"/>
    <col min="5125" max="5125" width="14.28515625" style="127" customWidth="1"/>
    <col min="5126" max="5376" width="9.140625" style="127"/>
    <col min="5377" max="5377" width="34.85546875" style="127" customWidth="1"/>
    <col min="5378" max="5378" width="12.42578125" style="127" customWidth="1"/>
    <col min="5379" max="5379" width="13.85546875" style="127" customWidth="1"/>
    <col min="5380" max="5380" width="14.42578125" style="127" customWidth="1"/>
    <col min="5381" max="5381" width="14.28515625" style="127" customWidth="1"/>
    <col min="5382" max="5632" width="9.140625" style="127"/>
    <col min="5633" max="5633" width="34.85546875" style="127" customWidth="1"/>
    <col min="5634" max="5634" width="12.42578125" style="127" customWidth="1"/>
    <col min="5635" max="5635" width="13.85546875" style="127" customWidth="1"/>
    <col min="5636" max="5636" width="14.42578125" style="127" customWidth="1"/>
    <col min="5637" max="5637" width="14.28515625" style="127" customWidth="1"/>
    <col min="5638" max="5888" width="9.140625" style="127"/>
    <col min="5889" max="5889" width="34.85546875" style="127" customWidth="1"/>
    <col min="5890" max="5890" width="12.42578125" style="127" customWidth="1"/>
    <col min="5891" max="5891" width="13.85546875" style="127" customWidth="1"/>
    <col min="5892" max="5892" width="14.42578125" style="127" customWidth="1"/>
    <col min="5893" max="5893" width="14.28515625" style="127" customWidth="1"/>
    <col min="5894" max="6144" width="9.140625" style="127"/>
    <col min="6145" max="6145" width="34.85546875" style="127" customWidth="1"/>
    <col min="6146" max="6146" width="12.42578125" style="127" customWidth="1"/>
    <col min="6147" max="6147" width="13.85546875" style="127" customWidth="1"/>
    <col min="6148" max="6148" width="14.42578125" style="127" customWidth="1"/>
    <col min="6149" max="6149" width="14.28515625" style="127" customWidth="1"/>
    <col min="6150" max="6400" width="9.140625" style="127"/>
    <col min="6401" max="6401" width="34.85546875" style="127" customWidth="1"/>
    <col min="6402" max="6402" width="12.42578125" style="127" customWidth="1"/>
    <col min="6403" max="6403" width="13.85546875" style="127" customWidth="1"/>
    <col min="6404" max="6404" width="14.42578125" style="127" customWidth="1"/>
    <col min="6405" max="6405" width="14.28515625" style="127" customWidth="1"/>
    <col min="6406" max="6656" width="9.140625" style="127"/>
    <col min="6657" max="6657" width="34.85546875" style="127" customWidth="1"/>
    <col min="6658" max="6658" width="12.42578125" style="127" customWidth="1"/>
    <col min="6659" max="6659" width="13.85546875" style="127" customWidth="1"/>
    <col min="6660" max="6660" width="14.42578125" style="127" customWidth="1"/>
    <col min="6661" max="6661" width="14.28515625" style="127" customWidth="1"/>
    <col min="6662" max="6912" width="9.140625" style="127"/>
    <col min="6913" max="6913" width="34.85546875" style="127" customWidth="1"/>
    <col min="6914" max="6914" width="12.42578125" style="127" customWidth="1"/>
    <col min="6915" max="6915" width="13.85546875" style="127" customWidth="1"/>
    <col min="6916" max="6916" width="14.42578125" style="127" customWidth="1"/>
    <col min="6917" max="6917" width="14.28515625" style="127" customWidth="1"/>
    <col min="6918" max="7168" width="9.140625" style="127"/>
    <col min="7169" max="7169" width="34.85546875" style="127" customWidth="1"/>
    <col min="7170" max="7170" width="12.42578125" style="127" customWidth="1"/>
    <col min="7171" max="7171" width="13.85546875" style="127" customWidth="1"/>
    <col min="7172" max="7172" width="14.42578125" style="127" customWidth="1"/>
    <col min="7173" max="7173" width="14.28515625" style="127" customWidth="1"/>
    <col min="7174" max="7424" width="9.140625" style="127"/>
    <col min="7425" max="7425" width="34.85546875" style="127" customWidth="1"/>
    <col min="7426" max="7426" width="12.42578125" style="127" customWidth="1"/>
    <col min="7427" max="7427" width="13.85546875" style="127" customWidth="1"/>
    <col min="7428" max="7428" width="14.42578125" style="127" customWidth="1"/>
    <col min="7429" max="7429" width="14.28515625" style="127" customWidth="1"/>
    <col min="7430" max="7680" width="9.140625" style="127"/>
    <col min="7681" max="7681" width="34.85546875" style="127" customWidth="1"/>
    <col min="7682" max="7682" width="12.42578125" style="127" customWidth="1"/>
    <col min="7683" max="7683" width="13.85546875" style="127" customWidth="1"/>
    <col min="7684" max="7684" width="14.42578125" style="127" customWidth="1"/>
    <col min="7685" max="7685" width="14.28515625" style="127" customWidth="1"/>
    <col min="7686" max="7936" width="9.140625" style="127"/>
    <col min="7937" max="7937" width="34.85546875" style="127" customWidth="1"/>
    <col min="7938" max="7938" width="12.42578125" style="127" customWidth="1"/>
    <col min="7939" max="7939" width="13.85546875" style="127" customWidth="1"/>
    <col min="7940" max="7940" width="14.42578125" style="127" customWidth="1"/>
    <col min="7941" max="7941" width="14.28515625" style="127" customWidth="1"/>
    <col min="7942" max="8192" width="9.140625" style="127"/>
    <col min="8193" max="8193" width="34.85546875" style="127" customWidth="1"/>
    <col min="8194" max="8194" width="12.42578125" style="127" customWidth="1"/>
    <col min="8195" max="8195" width="13.85546875" style="127" customWidth="1"/>
    <col min="8196" max="8196" width="14.42578125" style="127" customWidth="1"/>
    <col min="8197" max="8197" width="14.28515625" style="127" customWidth="1"/>
    <col min="8198" max="8448" width="9.140625" style="127"/>
    <col min="8449" max="8449" width="34.85546875" style="127" customWidth="1"/>
    <col min="8450" max="8450" width="12.42578125" style="127" customWidth="1"/>
    <col min="8451" max="8451" width="13.85546875" style="127" customWidth="1"/>
    <col min="8452" max="8452" width="14.42578125" style="127" customWidth="1"/>
    <col min="8453" max="8453" width="14.28515625" style="127" customWidth="1"/>
    <col min="8454" max="8704" width="9.140625" style="127"/>
    <col min="8705" max="8705" width="34.85546875" style="127" customWidth="1"/>
    <col min="8706" max="8706" width="12.42578125" style="127" customWidth="1"/>
    <col min="8707" max="8707" width="13.85546875" style="127" customWidth="1"/>
    <col min="8708" max="8708" width="14.42578125" style="127" customWidth="1"/>
    <col min="8709" max="8709" width="14.28515625" style="127" customWidth="1"/>
    <col min="8710" max="8960" width="9.140625" style="127"/>
    <col min="8961" max="8961" width="34.85546875" style="127" customWidth="1"/>
    <col min="8962" max="8962" width="12.42578125" style="127" customWidth="1"/>
    <col min="8963" max="8963" width="13.85546875" style="127" customWidth="1"/>
    <col min="8964" max="8964" width="14.42578125" style="127" customWidth="1"/>
    <col min="8965" max="8965" width="14.28515625" style="127" customWidth="1"/>
    <col min="8966" max="9216" width="9.140625" style="127"/>
    <col min="9217" max="9217" width="34.85546875" style="127" customWidth="1"/>
    <col min="9218" max="9218" width="12.42578125" style="127" customWidth="1"/>
    <col min="9219" max="9219" width="13.85546875" style="127" customWidth="1"/>
    <col min="9220" max="9220" width="14.42578125" style="127" customWidth="1"/>
    <col min="9221" max="9221" width="14.28515625" style="127" customWidth="1"/>
    <col min="9222" max="9472" width="9.140625" style="127"/>
    <col min="9473" max="9473" width="34.85546875" style="127" customWidth="1"/>
    <col min="9474" max="9474" width="12.42578125" style="127" customWidth="1"/>
    <col min="9475" max="9475" width="13.85546875" style="127" customWidth="1"/>
    <col min="9476" max="9476" width="14.42578125" style="127" customWidth="1"/>
    <col min="9477" max="9477" width="14.28515625" style="127" customWidth="1"/>
    <col min="9478" max="9728" width="9.140625" style="127"/>
    <col min="9729" max="9729" width="34.85546875" style="127" customWidth="1"/>
    <col min="9730" max="9730" width="12.42578125" style="127" customWidth="1"/>
    <col min="9731" max="9731" width="13.85546875" style="127" customWidth="1"/>
    <col min="9732" max="9732" width="14.42578125" style="127" customWidth="1"/>
    <col min="9733" max="9733" width="14.28515625" style="127" customWidth="1"/>
    <col min="9734" max="9984" width="9.140625" style="127"/>
    <col min="9985" max="9985" width="34.85546875" style="127" customWidth="1"/>
    <col min="9986" max="9986" width="12.42578125" style="127" customWidth="1"/>
    <col min="9987" max="9987" width="13.85546875" style="127" customWidth="1"/>
    <col min="9988" max="9988" width="14.42578125" style="127" customWidth="1"/>
    <col min="9989" max="9989" width="14.28515625" style="127" customWidth="1"/>
    <col min="9990" max="10240" width="9.140625" style="127"/>
    <col min="10241" max="10241" width="34.85546875" style="127" customWidth="1"/>
    <col min="10242" max="10242" width="12.42578125" style="127" customWidth="1"/>
    <col min="10243" max="10243" width="13.85546875" style="127" customWidth="1"/>
    <col min="10244" max="10244" width="14.42578125" style="127" customWidth="1"/>
    <col min="10245" max="10245" width="14.28515625" style="127" customWidth="1"/>
    <col min="10246" max="10496" width="9.140625" style="127"/>
    <col min="10497" max="10497" width="34.85546875" style="127" customWidth="1"/>
    <col min="10498" max="10498" width="12.42578125" style="127" customWidth="1"/>
    <col min="10499" max="10499" width="13.85546875" style="127" customWidth="1"/>
    <col min="10500" max="10500" width="14.42578125" style="127" customWidth="1"/>
    <col min="10501" max="10501" width="14.28515625" style="127" customWidth="1"/>
    <col min="10502" max="10752" width="9.140625" style="127"/>
    <col min="10753" max="10753" width="34.85546875" style="127" customWidth="1"/>
    <col min="10754" max="10754" width="12.42578125" style="127" customWidth="1"/>
    <col min="10755" max="10755" width="13.85546875" style="127" customWidth="1"/>
    <col min="10756" max="10756" width="14.42578125" style="127" customWidth="1"/>
    <col min="10757" max="10757" width="14.28515625" style="127" customWidth="1"/>
    <col min="10758" max="11008" width="9.140625" style="127"/>
    <col min="11009" max="11009" width="34.85546875" style="127" customWidth="1"/>
    <col min="11010" max="11010" width="12.42578125" style="127" customWidth="1"/>
    <col min="11011" max="11011" width="13.85546875" style="127" customWidth="1"/>
    <col min="11012" max="11012" width="14.42578125" style="127" customWidth="1"/>
    <col min="11013" max="11013" width="14.28515625" style="127" customWidth="1"/>
    <col min="11014" max="11264" width="9.140625" style="127"/>
    <col min="11265" max="11265" width="34.85546875" style="127" customWidth="1"/>
    <col min="11266" max="11266" width="12.42578125" style="127" customWidth="1"/>
    <col min="11267" max="11267" width="13.85546875" style="127" customWidth="1"/>
    <col min="11268" max="11268" width="14.42578125" style="127" customWidth="1"/>
    <col min="11269" max="11269" width="14.28515625" style="127" customWidth="1"/>
    <col min="11270" max="11520" width="9.140625" style="127"/>
    <col min="11521" max="11521" width="34.85546875" style="127" customWidth="1"/>
    <col min="11522" max="11522" width="12.42578125" style="127" customWidth="1"/>
    <col min="11523" max="11523" width="13.85546875" style="127" customWidth="1"/>
    <col min="11524" max="11524" width="14.42578125" style="127" customWidth="1"/>
    <col min="11525" max="11525" width="14.28515625" style="127" customWidth="1"/>
    <col min="11526" max="11776" width="9.140625" style="127"/>
    <col min="11777" max="11777" width="34.85546875" style="127" customWidth="1"/>
    <col min="11778" max="11778" width="12.42578125" style="127" customWidth="1"/>
    <col min="11779" max="11779" width="13.85546875" style="127" customWidth="1"/>
    <col min="11780" max="11780" width="14.42578125" style="127" customWidth="1"/>
    <col min="11781" max="11781" width="14.28515625" style="127" customWidth="1"/>
    <col min="11782" max="12032" width="9.140625" style="127"/>
    <col min="12033" max="12033" width="34.85546875" style="127" customWidth="1"/>
    <col min="12034" max="12034" width="12.42578125" style="127" customWidth="1"/>
    <col min="12035" max="12035" width="13.85546875" style="127" customWidth="1"/>
    <col min="12036" max="12036" width="14.42578125" style="127" customWidth="1"/>
    <col min="12037" max="12037" width="14.28515625" style="127" customWidth="1"/>
    <col min="12038" max="12288" width="9.140625" style="127"/>
    <col min="12289" max="12289" width="34.85546875" style="127" customWidth="1"/>
    <col min="12290" max="12290" width="12.42578125" style="127" customWidth="1"/>
    <col min="12291" max="12291" width="13.85546875" style="127" customWidth="1"/>
    <col min="12292" max="12292" width="14.42578125" style="127" customWidth="1"/>
    <col min="12293" max="12293" width="14.28515625" style="127" customWidth="1"/>
    <col min="12294" max="12544" width="9.140625" style="127"/>
    <col min="12545" max="12545" width="34.85546875" style="127" customWidth="1"/>
    <col min="12546" max="12546" width="12.42578125" style="127" customWidth="1"/>
    <col min="12547" max="12547" width="13.85546875" style="127" customWidth="1"/>
    <col min="12548" max="12548" width="14.42578125" style="127" customWidth="1"/>
    <col min="12549" max="12549" width="14.28515625" style="127" customWidth="1"/>
    <col min="12550" max="12800" width="9.140625" style="127"/>
    <col min="12801" max="12801" width="34.85546875" style="127" customWidth="1"/>
    <col min="12802" max="12802" width="12.42578125" style="127" customWidth="1"/>
    <col min="12803" max="12803" width="13.85546875" style="127" customWidth="1"/>
    <col min="12804" max="12804" width="14.42578125" style="127" customWidth="1"/>
    <col min="12805" max="12805" width="14.28515625" style="127" customWidth="1"/>
    <col min="12806" max="13056" width="9.140625" style="127"/>
    <col min="13057" max="13057" width="34.85546875" style="127" customWidth="1"/>
    <col min="13058" max="13058" width="12.42578125" style="127" customWidth="1"/>
    <col min="13059" max="13059" width="13.85546875" style="127" customWidth="1"/>
    <col min="13060" max="13060" width="14.42578125" style="127" customWidth="1"/>
    <col min="13061" max="13061" width="14.28515625" style="127" customWidth="1"/>
    <col min="13062" max="13312" width="9.140625" style="127"/>
    <col min="13313" max="13313" width="34.85546875" style="127" customWidth="1"/>
    <col min="13314" max="13314" width="12.42578125" style="127" customWidth="1"/>
    <col min="13315" max="13315" width="13.85546875" style="127" customWidth="1"/>
    <col min="13316" max="13316" width="14.42578125" style="127" customWidth="1"/>
    <col min="13317" max="13317" width="14.28515625" style="127" customWidth="1"/>
    <col min="13318" max="13568" width="9.140625" style="127"/>
    <col min="13569" max="13569" width="34.85546875" style="127" customWidth="1"/>
    <col min="13570" max="13570" width="12.42578125" style="127" customWidth="1"/>
    <col min="13571" max="13571" width="13.85546875" style="127" customWidth="1"/>
    <col min="13572" max="13572" width="14.42578125" style="127" customWidth="1"/>
    <col min="13573" max="13573" width="14.28515625" style="127" customWidth="1"/>
    <col min="13574" max="13824" width="9.140625" style="127"/>
    <col min="13825" max="13825" width="34.85546875" style="127" customWidth="1"/>
    <col min="13826" max="13826" width="12.42578125" style="127" customWidth="1"/>
    <col min="13827" max="13827" width="13.85546875" style="127" customWidth="1"/>
    <col min="13828" max="13828" width="14.42578125" style="127" customWidth="1"/>
    <col min="13829" max="13829" width="14.28515625" style="127" customWidth="1"/>
    <col min="13830" max="14080" width="9.140625" style="127"/>
    <col min="14081" max="14081" width="34.85546875" style="127" customWidth="1"/>
    <col min="14082" max="14082" width="12.42578125" style="127" customWidth="1"/>
    <col min="14083" max="14083" width="13.85546875" style="127" customWidth="1"/>
    <col min="14084" max="14084" width="14.42578125" style="127" customWidth="1"/>
    <col min="14085" max="14085" width="14.28515625" style="127" customWidth="1"/>
    <col min="14086" max="14336" width="9.140625" style="127"/>
    <col min="14337" max="14337" width="34.85546875" style="127" customWidth="1"/>
    <col min="14338" max="14338" width="12.42578125" style="127" customWidth="1"/>
    <col min="14339" max="14339" width="13.85546875" style="127" customWidth="1"/>
    <col min="14340" max="14340" width="14.42578125" style="127" customWidth="1"/>
    <col min="14341" max="14341" width="14.28515625" style="127" customWidth="1"/>
    <col min="14342" max="14592" width="9.140625" style="127"/>
    <col min="14593" max="14593" width="34.85546875" style="127" customWidth="1"/>
    <col min="14594" max="14594" width="12.42578125" style="127" customWidth="1"/>
    <col min="14595" max="14595" width="13.85546875" style="127" customWidth="1"/>
    <col min="14596" max="14596" width="14.42578125" style="127" customWidth="1"/>
    <col min="14597" max="14597" width="14.28515625" style="127" customWidth="1"/>
    <col min="14598" max="14848" width="9.140625" style="127"/>
    <col min="14849" max="14849" width="34.85546875" style="127" customWidth="1"/>
    <col min="14850" max="14850" width="12.42578125" style="127" customWidth="1"/>
    <col min="14851" max="14851" width="13.85546875" style="127" customWidth="1"/>
    <col min="14852" max="14852" width="14.42578125" style="127" customWidth="1"/>
    <col min="14853" max="14853" width="14.28515625" style="127" customWidth="1"/>
    <col min="14854" max="15104" width="9.140625" style="127"/>
    <col min="15105" max="15105" width="34.85546875" style="127" customWidth="1"/>
    <col min="15106" max="15106" width="12.42578125" style="127" customWidth="1"/>
    <col min="15107" max="15107" width="13.85546875" style="127" customWidth="1"/>
    <col min="15108" max="15108" width="14.42578125" style="127" customWidth="1"/>
    <col min="15109" max="15109" width="14.28515625" style="127" customWidth="1"/>
    <col min="15110" max="15360" width="9.140625" style="127"/>
    <col min="15361" max="15361" width="34.85546875" style="127" customWidth="1"/>
    <col min="15362" max="15362" width="12.42578125" style="127" customWidth="1"/>
    <col min="15363" max="15363" width="13.85546875" style="127" customWidth="1"/>
    <col min="15364" max="15364" width="14.42578125" style="127" customWidth="1"/>
    <col min="15365" max="15365" width="14.28515625" style="127" customWidth="1"/>
    <col min="15366" max="15616" width="9.140625" style="127"/>
    <col min="15617" max="15617" width="34.85546875" style="127" customWidth="1"/>
    <col min="15618" max="15618" width="12.42578125" style="127" customWidth="1"/>
    <col min="15619" max="15619" width="13.85546875" style="127" customWidth="1"/>
    <col min="15620" max="15620" width="14.42578125" style="127" customWidth="1"/>
    <col min="15621" max="15621" width="14.28515625" style="127" customWidth="1"/>
    <col min="15622" max="15872" width="9.140625" style="127"/>
    <col min="15873" max="15873" width="34.85546875" style="127" customWidth="1"/>
    <col min="15874" max="15874" width="12.42578125" style="127" customWidth="1"/>
    <col min="15875" max="15875" width="13.85546875" style="127" customWidth="1"/>
    <col min="15876" max="15876" width="14.42578125" style="127" customWidth="1"/>
    <col min="15877" max="15877" width="14.28515625" style="127" customWidth="1"/>
    <col min="15878" max="16128" width="9.140625" style="127"/>
    <col min="16129" max="16129" width="34.85546875" style="127" customWidth="1"/>
    <col min="16130" max="16130" width="12.42578125" style="127" customWidth="1"/>
    <col min="16131" max="16131" width="13.85546875" style="127" customWidth="1"/>
    <col min="16132" max="16132" width="14.42578125" style="127" customWidth="1"/>
    <col min="16133" max="16133" width="14.28515625" style="127" customWidth="1"/>
    <col min="16134" max="16384" width="9.140625" style="127"/>
  </cols>
  <sheetData>
    <row r="1" spans="1:5" x14ac:dyDescent="0.25">
      <c r="A1" s="130"/>
    </row>
    <row r="2" spans="1:5" ht="18" customHeight="1" x14ac:dyDescent="0.25">
      <c r="A2" s="130"/>
      <c r="B2" s="366" t="s">
        <v>426</v>
      </c>
      <c r="C2" s="366"/>
    </row>
    <row r="3" spans="1:5" ht="28.5" x14ac:dyDescent="0.25">
      <c r="A3" s="143" t="s">
        <v>524</v>
      </c>
      <c r="B3" s="143" t="s">
        <v>427</v>
      </c>
      <c r="C3" s="143" t="s">
        <v>429</v>
      </c>
      <c r="D3" s="143" t="s">
        <v>525</v>
      </c>
      <c r="E3" s="143" t="s">
        <v>526</v>
      </c>
    </row>
    <row r="4" spans="1:5" ht="16.5" customHeight="1" x14ac:dyDescent="0.25">
      <c r="A4" s="383" t="s">
        <v>527</v>
      </c>
      <c r="B4" s="384"/>
      <c r="C4" s="384"/>
      <c r="D4" s="384"/>
      <c r="E4" s="385"/>
    </row>
    <row r="5" spans="1:5" ht="28.5" customHeight="1" x14ac:dyDescent="0.25">
      <c r="A5" s="144" t="s">
        <v>528</v>
      </c>
      <c r="B5" s="133" t="s">
        <v>529</v>
      </c>
      <c r="C5" s="133">
        <v>547</v>
      </c>
      <c r="D5" s="133">
        <v>0.02</v>
      </c>
      <c r="E5" s="133">
        <f t="shared" ref="E5:E21" si="0">C5*D5</f>
        <v>10.94</v>
      </c>
    </row>
    <row r="6" spans="1:5" ht="17.25" customHeight="1" x14ac:dyDescent="0.25">
      <c r="A6" s="144" t="s">
        <v>530</v>
      </c>
      <c r="B6" s="133" t="s">
        <v>531</v>
      </c>
      <c r="C6" s="133">
        <v>0</v>
      </c>
      <c r="D6" s="133">
        <v>0.15</v>
      </c>
      <c r="E6" s="133">
        <f t="shared" si="0"/>
        <v>0</v>
      </c>
    </row>
    <row r="7" spans="1:5" ht="17.25" customHeight="1" x14ac:dyDescent="0.25">
      <c r="A7" s="144" t="s">
        <v>532</v>
      </c>
      <c r="B7" s="133" t="s">
        <v>533</v>
      </c>
      <c r="C7" s="133">
        <v>0</v>
      </c>
      <c r="D7" s="133">
        <v>0.01</v>
      </c>
      <c r="E7" s="133">
        <f t="shared" si="0"/>
        <v>0</v>
      </c>
    </row>
    <row r="8" spans="1:5" x14ac:dyDescent="0.25">
      <c r="A8" s="144" t="s">
        <v>534</v>
      </c>
      <c r="B8" s="133" t="s">
        <v>432</v>
      </c>
      <c r="C8" s="133">
        <v>0</v>
      </c>
      <c r="D8" s="133">
        <v>7.0000000000000007E-2</v>
      </c>
      <c r="E8" s="133">
        <f t="shared" si="0"/>
        <v>0</v>
      </c>
    </row>
    <row r="9" spans="1:5" x14ac:dyDescent="0.25">
      <c r="A9" s="144" t="s">
        <v>535</v>
      </c>
      <c r="B9" s="133" t="s">
        <v>432</v>
      </c>
      <c r="C9" s="133">
        <v>200</v>
      </c>
      <c r="D9" s="133">
        <v>1.02</v>
      </c>
      <c r="E9" s="133">
        <f t="shared" si="0"/>
        <v>204</v>
      </c>
    </row>
    <row r="10" spans="1:5" x14ac:dyDescent="0.25">
      <c r="A10" s="144" t="s">
        <v>536</v>
      </c>
      <c r="B10" s="133" t="s">
        <v>537</v>
      </c>
      <c r="C10" s="133">
        <v>35</v>
      </c>
      <c r="D10" s="133">
        <v>3.07</v>
      </c>
      <c r="E10" s="133">
        <f t="shared" si="0"/>
        <v>107.44999999999999</v>
      </c>
    </row>
    <row r="11" spans="1:5" x14ac:dyDescent="0.25">
      <c r="A11" s="144" t="s">
        <v>538</v>
      </c>
      <c r="B11" s="133" t="s">
        <v>432</v>
      </c>
      <c r="C11" s="133">
        <v>72</v>
      </c>
      <c r="D11" s="133">
        <v>0.92</v>
      </c>
      <c r="E11" s="133">
        <f t="shared" si="0"/>
        <v>66.240000000000009</v>
      </c>
    </row>
    <row r="12" spans="1:5" x14ac:dyDescent="0.25">
      <c r="A12" s="144" t="s">
        <v>539</v>
      </c>
      <c r="B12" s="133" t="s">
        <v>537</v>
      </c>
      <c r="C12" s="133">
        <v>30</v>
      </c>
      <c r="D12" s="133">
        <v>1.5</v>
      </c>
      <c r="E12" s="133">
        <f t="shared" si="0"/>
        <v>45</v>
      </c>
    </row>
    <row r="13" spans="1:5" x14ac:dyDescent="0.25">
      <c r="A13" s="144" t="s">
        <v>540</v>
      </c>
      <c r="B13" s="133" t="s">
        <v>432</v>
      </c>
      <c r="C13" s="133">
        <v>185</v>
      </c>
      <c r="D13" s="133">
        <v>1.02</v>
      </c>
      <c r="E13" s="133">
        <f t="shared" si="0"/>
        <v>188.70000000000002</v>
      </c>
    </row>
    <row r="14" spans="1:5" x14ac:dyDescent="0.25">
      <c r="A14" s="144" t="s">
        <v>541</v>
      </c>
      <c r="B14" s="133" t="s">
        <v>432</v>
      </c>
      <c r="C14" s="133">
        <v>35</v>
      </c>
      <c r="D14" s="133">
        <v>0.5</v>
      </c>
      <c r="E14" s="133">
        <f t="shared" si="0"/>
        <v>17.5</v>
      </c>
    </row>
    <row r="15" spans="1:5" x14ac:dyDescent="0.25">
      <c r="A15" s="156"/>
      <c r="B15" s="157"/>
      <c r="C15" s="157"/>
      <c r="D15" s="157"/>
      <c r="E15" s="158">
        <f>SUM(E5:E14)*238</f>
        <v>152279.54</v>
      </c>
    </row>
    <row r="16" spans="1:5" ht="16.5" customHeight="1" x14ac:dyDescent="0.25">
      <c r="A16" s="383" t="s">
        <v>542</v>
      </c>
      <c r="B16" s="384"/>
      <c r="C16" s="384"/>
      <c r="D16" s="384"/>
      <c r="E16" s="385"/>
    </row>
    <row r="17" spans="1:12" ht="16.5" customHeight="1" x14ac:dyDescent="0.25">
      <c r="A17" s="144" t="s">
        <v>543</v>
      </c>
      <c r="B17" s="133" t="s">
        <v>432</v>
      </c>
      <c r="C17" s="133">
        <v>65</v>
      </c>
      <c r="D17" s="133">
        <v>1</v>
      </c>
      <c r="E17" s="133">
        <f t="shared" si="0"/>
        <v>65</v>
      </c>
    </row>
    <row r="18" spans="1:12" x14ac:dyDescent="0.25">
      <c r="A18" s="145" t="s">
        <v>544</v>
      </c>
      <c r="B18" s="146" t="s">
        <v>432</v>
      </c>
      <c r="C18" s="146">
        <v>75</v>
      </c>
      <c r="D18" s="146">
        <v>1</v>
      </c>
      <c r="E18" s="146">
        <f t="shared" si="0"/>
        <v>75</v>
      </c>
    </row>
    <row r="19" spans="1:12" s="148" customFormat="1" x14ac:dyDescent="0.25">
      <c r="A19" s="144" t="s">
        <v>545</v>
      </c>
      <c r="B19" s="146" t="s">
        <v>432</v>
      </c>
      <c r="C19" s="133">
        <v>180</v>
      </c>
      <c r="D19" s="133">
        <v>1</v>
      </c>
      <c r="E19" s="133">
        <f t="shared" si="0"/>
        <v>180</v>
      </c>
      <c r="F19" s="147"/>
      <c r="G19" s="147"/>
      <c r="H19" s="147"/>
      <c r="I19" s="147"/>
      <c r="J19" s="147"/>
      <c r="K19" s="147"/>
      <c r="L19" s="147"/>
    </row>
    <row r="20" spans="1:12" x14ac:dyDescent="0.25">
      <c r="A20" s="145" t="s">
        <v>546</v>
      </c>
      <c r="B20" s="146" t="s">
        <v>432</v>
      </c>
      <c r="C20" s="146">
        <v>55</v>
      </c>
      <c r="D20" s="146">
        <v>1</v>
      </c>
      <c r="E20" s="146">
        <f t="shared" si="0"/>
        <v>55</v>
      </c>
    </row>
    <row r="21" spans="1:12" x14ac:dyDescent="0.25">
      <c r="A21" s="145" t="s">
        <v>547</v>
      </c>
      <c r="B21" s="146" t="s">
        <v>432</v>
      </c>
      <c r="C21" s="146">
        <v>220</v>
      </c>
      <c r="D21" s="146">
        <v>1</v>
      </c>
      <c r="E21" s="146">
        <f t="shared" si="0"/>
        <v>220</v>
      </c>
    </row>
    <row r="22" spans="1:12" x14ac:dyDescent="0.25">
      <c r="A22" s="145"/>
      <c r="B22" s="146"/>
      <c r="C22" s="146"/>
      <c r="D22" s="146"/>
      <c r="E22" s="146"/>
    </row>
    <row r="23" spans="1:12" x14ac:dyDescent="0.25">
      <c r="A23" s="145"/>
      <c r="B23" s="146"/>
      <c r="C23" s="146"/>
      <c r="D23" s="146"/>
      <c r="E23" s="146"/>
    </row>
    <row r="24" spans="1:12" x14ac:dyDescent="0.25">
      <c r="A24" s="375"/>
      <c r="B24" s="375"/>
      <c r="C24" s="375"/>
      <c r="D24" s="375"/>
      <c r="E24" s="139">
        <f>SUM(E17:E23)*30</f>
        <v>17850</v>
      </c>
    </row>
    <row r="25" spans="1:12" x14ac:dyDescent="0.25">
      <c r="A25" s="149"/>
      <c r="B25" s="149"/>
      <c r="C25" s="149"/>
      <c r="D25" s="149"/>
      <c r="E25" s="150"/>
    </row>
    <row r="26" spans="1:12" x14ac:dyDescent="0.25">
      <c r="A26" s="130"/>
      <c r="B26" s="366" t="s">
        <v>459</v>
      </c>
      <c r="C26" s="366"/>
    </row>
    <row r="27" spans="1:12" ht="28.5" x14ac:dyDescent="0.25">
      <c r="A27" s="143" t="s">
        <v>524</v>
      </c>
      <c r="B27" s="143" t="s">
        <v>427</v>
      </c>
      <c r="C27" s="143" t="s">
        <v>429</v>
      </c>
      <c r="D27" s="143" t="s">
        <v>525</v>
      </c>
      <c r="E27" s="143" t="s">
        <v>526</v>
      </c>
    </row>
    <row r="28" spans="1:12" x14ac:dyDescent="0.25">
      <c r="A28" s="383" t="s">
        <v>527</v>
      </c>
      <c r="B28" s="384"/>
      <c r="C28" s="384"/>
      <c r="D28" s="384"/>
      <c r="E28" s="385"/>
    </row>
    <row r="29" spans="1:12" ht="30" x14ac:dyDescent="0.25">
      <c r="A29" s="144" t="s">
        <v>548</v>
      </c>
      <c r="B29" s="133" t="s">
        <v>529</v>
      </c>
      <c r="C29" s="133">
        <v>260</v>
      </c>
      <c r="D29" s="133">
        <v>1</v>
      </c>
      <c r="E29" s="133">
        <f t="shared" ref="E29:E33" si="1">C29*D29</f>
        <v>260</v>
      </c>
    </row>
    <row r="30" spans="1:12" x14ac:dyDescent="0.25">
      <c r="A30" s="144" t="s">
        <v>539</v>
      </c>
      <c r="B30" s="133" t="s">
        <v>537</v>
      </c>
      <c r="C30" s="133">
        <v>30</v>
      </c>
      <c r="D30" s="133">
        <v>2</v>
      </c>
      <c r="E30" s="133">
        <f t="shared" si="1"/>
        <v>60</v>
      </c>
    </row>
    <row r="31" spans="1:12" ht="30" x14ac:dyDescent="0.25">
      <c r="A31" s="145" t="s">
        <v>549</v>
      </c>
      <c r="B31" s="146" t="s">
        <v>529</v>
      </c>
      <c r="C31" s="146">
        <v>94</v>
      </c>
      <c r="D31" s="146">
        <v>0.5</v>
      </c>
      <c r="E31" s="133">
        <f t="shared" si="1"/>
        <v>47</v>
      </c>
    </row>
    <row r="32" spans="1:12" ht="30" x14ac:dyDescent="0.25">
      <c r="A32" s="145" t="s">
        <v>550</v>
      </c>
      <c r="B32" s="146" t="s">
        <v>529</v>
      </c>
      <c r="C32" s="146">
        <v>250</v>
      </c>
      <c r="D32" s="146">
        <v>1.02</v>
      </c>
      <c r="E32" s="133">
        <f t="shared" si="1"/>
        <v>255</v>
      </c>
    </row>
    <row r="33" spans="1:5" x14ac:dyDescent="0.25">
      <c r="A33" s="145" t="s">
        <v>551</v>
      </c>
      <c r="B33" s="146" t="s">
        <v>529</v>
      </c>
      <c r="C33" s="146">
        <v>62</v>
      </c>
      <c r="D33" s="146">
        <v>1.65</v>
      </c>
      <c r="E33" s="133">
        <f t="shared" si="1"/>
        <v>102.3</v>
      </c>
    </row>
    <row r="34" spans="1:5" x14ac:dyDescent="0.25">
      <c r="A34" s="145" t="s">
        <v>552</v>
      </c>
      <c r="B34" s="146" t="s">
        <v>553</v>
      </c>
      <c r="C34" s="146">
        <v>450</v>
      </c>
      <c r="D34" s="146">
        <v>6</v>
      </c>
      <c r="E34" s="146">
        <f>C34*D34</f>
        <v>2700</v>
      </c>
    </row>
    <row r="35" spans="1:5" x14ac:dyDescent="0.25">
      <c r="A35" s="144" t="s">
        <v>554</v>
      </c>
      <c r="B35" s="133" t="s">
        <v>432</v>
      </c>
      <c r="C35" s="133">
        <v>85</v>
      </c>
      <c r="D35" s="133">
        <v>0.1</v>
      </c>
      <c r="E35" s="133">
        <f>C35*D35</f>
        <v>8.5</v>
      </c>
    </row>
    <row r="36" spans="1:5" x14ac:dyDescent="0.25">
      <c r="A36" s="159"/>
      <c r="B36" s="160"/>
      <c r="C36" s="160"/>
      <c r="D36" s="160"/>
      <c r="E36" s="161">
        <f>SUM(E29:E35)*30</f>
        <v>102984</v>
      </c>
    </row>
    <row r="37" spans="1:5" x14ac:dyDescent="0.25">
      <c r="A37" s="380" t="s">
        <v>542</v>
      </c>
      <c r="B37" s="381"/>
      <c r="C37" s="381"/>
      <c r="D37" s="381"/>
      <c r="E37" s="382"/>
    </row>
    <row r="38" spans="1:5" x14ac:dyDescent="0.25">
      <c r="A38" s="151" t="s">
        <v>555</v>
      </c>
      <c r="B38" s="152" t="s">
        <v>432</v>
      </c>
      <c r="C38" s="152">
        <v>260</v>
      </c>
      <c r="D38" s="152">
        <v>1</v>
      </c>
      <c r="E38" s="152">
        <f t="shared" ref="E38:E45" si="2">D38*C38</f>
        <v>260</v>
      </c>
    </row>
    <row r="39" spans="1:5" x14ac:dyDescent="0.25">
      <c r="A39" s="151" t="s">
        <v>556</v>
      </c>
      <c r="B39" s="152" t="s">
        <v>432</v>
      </c>
      <c r="C39" s="152">
        <v>280</v>
      </c>
      <c r="D39" s="152">
        <v>1</v>
      </c>
      <c r="E39" s="152">
        <f t="shared" si="2"/>
        <v>280</v>
      </c>
    </row>
    <row r="40" spans="1:5" x14ac:dyDescent="0.25">
      <c r="A40" s="151" t="s">
        <v>557</v>
      </c>
      <c r="B40" s="152" t="s">
        <v>432</v>
      </c>
      <c r="C40" s="152">
        <v>120</v>
      </c>
      <c r="D40" s="152">
        <v>1</v>
      </c>
      <c r="E40" s="152">
        <f t="shared" si="2"/>
        <v>120</v>
      </c>
    </row>
    <row r="41" spans="1:5" x14ac:dyDescent="0.25">
      <c r="A41" s="151" t="s">
        <v>558</v>
      </c>
      <c r="B41" s="152" t="s">
        <v>432</v>
      </c>
      <c r="C41" s="152">
        <v>300</v>
      </c>
      <c r="D41" s="152">
        <v>0.625</v>
      </c>
      <c r="E41" s="152">
        <f t="shared" si="2"/>
        <v>187.5</v>
      </c>
    </row>
    <row r="42" spans="1:5" x14ac:dyDescent="0.25">
      <c r="A42" s="151" t="s">
        <v>559</v>
      </c>
      <c r="B42" s="152" t="s">
        <v>432</v>
      </c>
      <c r="C42" s="152">
        <v>420</v>
      </c>
      <c r="D42" s="152">
        <v>1</v>
      </c>
      <c r="E42" s="152">
        <f t="shared" si="2"/>
        <v>420</v>
      </c>
    </row>
    <row r="43" spans="1:5" x14ac:dyDescent="0.25">
      <c r="A43" s="151" t="s">
        <v>560</v>
      </c>
      <c r="B43" s="152" t="s">
        <v>432</v>
      </c>
      <c r="C43" s="152">
        <v>180</v>
      </c>
      <c r="D43" s="152">
        <v>1</v>
      </c>
      <c r="E43" s="152">
        <f t="shared" si="2"/>
        <v>180</v>
      </c>
    </row>
    <row r="44" spans="1:5" x14ac:dyDescent="0.25">
      <c r="A44" s="151" t="s">
        <v>561</v>
      </c>
      <c r="B44" s="152" t="s">
        <v>432</v>
      </c>
      <c r="C44" s="152">
        <v>350</v>
      </c>
      <c r="D44" s="152">
        <v>1</v>
      </c>
      <c r="E44" s="152">
        <f t="shared" si="2"/>
        <v>350</v>
      </c>
    </row>
    <row r="45" spans="1:5" ht="30" x14ac:dyDescent="0.25">
      <c r="A45" s="153" t="s">
        <v>562</v>
      </c>
      <c r="B45" s="154" t="s">
        <v>432</v>
      </c>
      <c r="C45" s="154">
        <v>860</v>
      </c>
      <c r="D45" s="154">
        <v>1</v>
      </c>
      <c r="E45" s="152">
        <f t="shared" si="2"/>
        <v>860</v>
      </c>
    </row>
    <row r="46" spans="1:5" x14ac:dyDescent="0.25">
      <c r="A46" s="155"/>
      <c r="B46" s="146"/>
      <c r="C46" s="146"/>
      <c r="D46" s="146"/>
      <c r="E46" s="152"/>
    </row>
    <row r="47" spans="1:5" x14ac:dyDescent="0.25">
      <c r="A47" s="375"/>
      <c r="B47" s="375"/>
      <c r="C47" s="375"/>
      <c r="D47" s="375"/>
      <c r="E47" s="139">
        <f>SUM(E38:E46)*20</f>
        <v>53150</v>
      </c>
    </row>
  </sheetData>
  <mergeCells count="8">
    <mergeCell ref="A37:E37"/>
    <mergeCell ref="A47:D47"/>
    <mergeCell ref="B2:C2"/>
    <mergeCell ref="A4:E4"/>
    <mergeCell ref="A16:E16"/>
    <mergeCell ref="A24:D24"/>
    <mergeCell ref="B26:C26"/>
    <mergeCell ref="A28:E28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A23" sqref="A23:D23"/>
    </sheetView>
  </sheetViews>
  <sheetFormatPr defaultRowHeight="15" x14ac:dyDescent="0.25"/>
  <cols>
    <col min="1" max="1" width="29.85546875" style="127" customWidth="1"/>
    <col min="2" max="2" width="15.28515625" style="127" customWidth="1"/>
    <col min="3" max="3" width="14.5703125" style="127" customWidth="1"/>
    <col min="4" max="4" width="14" style="127" customWidth="1"/>
    <col min="5" max="5" width="19.140625" style="127" customWidth="1"/>
    <col min="6" max="6" width="8.28515625" style="127" customWidth="1"/>
    <col min="7" max="7" width="7.7109375" style="127" customWidth="1"/>
    <col min="8" max="8" width="7" style="127" customWidth="1"/>
    <col min="9" max="9" width="6.42578125" style="127" customWidth="1"/>
    <col min="10" max="10" width="7.7109375" style="127" customWidth="1"/>
    <col min="11" max="11" width="7.42578125" style="127" customWidth="1"/>
    <col min="12" max="13" width="8" style="127" customWidth="1"/>
    <col min="14" max="256" width="9.140625" style="127"/>
    <col min="257" max="257" width="29.85546875" style="127" customWidth="1"/>
    <col min="258" max="258" width="15.28515625" style="127" customWidth="1"/>
    <col min="259" max="259" width="14.5703125" style="127" customWidth="1"/>
    <col min="260" max="260" width="14" style="127" customWidth="1"/>
    <col min="261" max="261" width="19.140625" style="127" customWidth="1"/>
    <col min="262" max="262" width="8.28515625" style="127" customWidth="1"/>
    <col min="263" max="263" width="7.7109375" style="127" customWidth="1"/>
    <col min="264" max="264" width="7" style="127" customWidth="1"/>
    <col min="265" max="265" width="6.42578125" style="127" customWidth="1"/>
    <col min="266" max="266" width="7.7109375" style="127" customWidth="1"/>
    <col min="267" max="267" width="7.42578125" style="127" customWidth="1"/>
    <col min="268" max="269" width="8" style="127" customWidth="1"/>
    <col min="270" max="512" width="9.140625" style="127"/>
    <col min="513" max="513" width="29.85546875" style="127" customWidth="1"/>
    <col min="514" max="514" width="15.28515625" style="127" customWidth="1"/>
    <col min="515" max="515" width="14.5703125" style="127" customWidth="1"/>
    <col min="516" max="516" width="14" style="127" customWidth="1"/>
    <col min="517" max="517" width="19.140625" style="127" customWidth="1"/>
    <col min="518" max="518" width="8.28515625" style="127" customWidth="1"/>
    <col min="519" max="519" width="7.7109375" style="127" customWidth="1"/>
    <col min="520" max="520" width="7" style="127" customWidth="1"/>
    <col min="521" max="521" width="6.42578125" style="127" customWidth="1"/>
    <col min="522" max="522" width="7.7109375" style="127" customWidth="1"/>
    <col min="523" max="523" width="7.42578125" style="127" customWidth="1"/>
    <col min="524" max="525" width="8" style="127" customWidth="1"/>
    <col min="526" max="768" width="9.140625" style="127"/>
    <col min="769" max="769" width="29.85546875" style="127" customWidth="1"/>
    <col min="770" max="770" width="15.28515625" style="127" customWidth="1"/>
    <col min="771" max="771" width="14.5703125" style="127" customWidth="1"/>
    <col min="772" max="772" width="14" style="127" customWidth="1"/>
    <col min="773" max="773" width="19.140625" style="127" customWidth="1"/>
    <col min="774" max="774" width="8.28515625" style="127" customWidth="1"/>
    <col min="775" max="775" width="7.7109375" style="127" customWidth="1"/>
    <col min="776" max="776" width="7" style="127" customWidth="1"/>
    <col min="777" max="777" width="6.42578125" style="127" customWidth="1"/>
    <col min="778" max="778" width="7.7109375" style="127" customWidth="1"/>
    <col min="779" max="779" width="7.42578125" style="127" customWidth="1"/>
    <col min="780" max="781" width="8" style="127" customWidth="1"/>
    <col min="782" max="1024" width="9.140625" style="127"/>
    <col min="1025" max="1025" width="29.85546875" style="127" customWidth="1"/>
    <col min="1026" max="1026" width="15.28515625" style="127" customWidth="1"/>
    <col min="1027" max="1027" width="14.5703125" style="127" customWidth="1"/>
    <col min="1028" max="1028" width="14" style="127" customWidth="1"/>
    <col min="1029" max="1029" width="19.140625" style="127" customWidth="1"/>
    <col min="1030" max="1030" width="8.28515625" style="127" customWidth="1"/>
    <col min="1031" max="1031" width="7.7109375" style="127" customWidth="1"/>
    <col min="1032" max="1032" width="7" style="127" customWidth="1"/>
    <col min="1033" max="1033" width="6.42578125" style="127" customWidth="1"/>
    <col min="1034" max="1034" width="7.7109375" style="127" customWidth="1"/>
    <col min="1035" max="1035" width="7.42578125" style="127" customWidth="1"/>
    <col min="1036" max="1037" width="8" style="127" customWidth="1"/>
    <col min="1038" max="1280" width="9.140625" style="127"/>
    <col min="1281" max="1281" width="29.85546875" style="127" customWidth="1"/>
    <col min="1282" max="1282" width="15.28515625" style="127" customWidth="1"/>
    <col min="1283" max="1283" width="14.5703125" style="127" customWidth="1"/>
    <col min="1284" max="1284" width="14" style="127" customWidth="1"/>
    <col min="1285" max="1285" width="19.140625" style="127" customWidth="1"/>
    <col min="1286" max="1286" width="8.28515625" style="127" customWidth="1"/>
    <col min="1287" max="1287" width="7.7109375" style="127" customWidth="1"/>
    <col min="1288" max="1288" width="7" style="127" customWidth="1"/>
    <col min="1289" max="1289" width="6.42578125" style="127" customWidth="1"/>
    <col min="1290" max="1290" width="7.7109375" style="127" customWidth="1"/>
    <col min="1291" max="1291" width="7.42578125" style="127" customWidth="1"/>
    <col min="1292" max="1293" width="8" style="127" customWidth="1"/>
    <col min="1294" max="1536" width="9.140625" style="127"/>
    <col min="1537" max="1537" width="29.85546875" style="127" customWidth="1"/>
    <col min="1538" max="1538" width="15.28515625" style="127" customWidth="1"/>
    <col min="1539" max="1539" width="14.5703125" style="127" customWidth="1"/>
    <col min="1540" max="1540" width="14" style="127" customWidth="1"/>
    <col min="1541" max="1541" width="19.140625" style="127" customWidth="1"/>
    <col min="1542" max="1542" width="8.28515625" style="127" customWidth="1"/>
    <col min="1543" max="1543" width="7.7109375" style="127" customWidth="1"/>
    <col min="1544" max="1544" width="7" style="127" customWidth="1"/>
    <col min="1545" max="1545" width="6.42578125" style="127" customWidth="1"/>
    <col min="1546" max="1546" width="7.7109375" style="127" customWidth="1"/>
    <col min="1547" max="1547" width="7.42578125" style="127" customWidth="1"/>
    <col min="1548" max="1549" width="8" style="127" customWidth="1"/>
    <col min="1550" max="1792" width="9.140625" style="127"/>
    <col min="1793" max="1793" width="29.85546875" style="127" customWidth="1"/>
    <col min="1794" max="1794" width="15.28515625" style="127" customWidth="1"/>
    <col min="1795" max="1795" width="14.5703125" style="127" customWidth="1"/>
    <col min="1796" max="1796" width="14" style="127" customWidth="1"/>
    <col min="1797" max="1797" width="19.140625" style="127" customWidth="1"/>
    <col min="1798" max="1798" width="8.28515625" style="127" customWidth="1"/>
    <col min="1799" max="1799" width="7.7109375" style="127" customWidth="1"/>
    <col min="1800" max="1800" width="7" style="127" customWidth="1"/>
    <col min="1801" max="1801" width="6.42578125" style="127" customWidth="1"/>
    <col min="1802" max="1802" width="7.7109375" style="127" customWidth="1"/>
    <col min="1803" max="1803" width="7.42578125" style="127" customWidth="1"/>
    <col min="1804" max="1805" width="8" style="127" customWidth="1"/>
    <col min="1806" max="2048" width="9.140625" style="127"/>
    <col min="2049" max="2049" width="29.85546875" style="127" customWidth="1"/>
    <col min="2050" max="2050" width="15.28515625" style="127" customWidth="1"/>
    <col min="2051" max="2051" width="14.5703125" style="127" customWidth="1"/>
    <col min="2052" max="2052" width="14" style="127" customWidth="1"/>
    <col min="2053" max="2053" width="19.140625" style="127" customWidth="1"/>
    <col min="2054" max="2054" width="8.28515625" style="127" customWidth="1"/>
    <col min="2055" max="2055" width="7.7109375" style="127" customWidth="1"/>
    <col min="2056" max="2056" width="7" style="127" customWidth="1"/>
    <col min="2057" max="2057" width="6.42578125" style="127" customWidth="1"/>
    <col min="2058" max="2058" width="7.7109375" style="127" customWidth="1"/>
    <col min="2059" max="2059" width="7.42578125" style="127" customWidth="1"/>
    <col min="2060" max="2061" width="8" style="127" customWidth="1"/>
    <col min="2062" max="2304" width="9.140625" style="127"/>
    <col min="2305" max="2305" width="29.85546875" style="127" customWidth="1"/>
    <col min="2306" max="2306" width="15.28515625" style="127" customWidth="1"/>
    <col min="2307" max="2307" width="14.5703125" style="127" customWidth="1"/>
    <col min="2308" max="2308" width="14" style="127" customWidth="1"/>
    <col min="2309" max="2309" width="19.140625" style="127" customWidth="1"/>
    <col min="2310" max="2310" width="8.28515625" style="127" customWidth="1"/>
    <col min="2311" max="2311" width="7.7109375" style="127" customWidth="1"/>
    <col min="2312" max="2312" width="7" style="127" customWidth="1"/>
    <col min="2313" max="2313" width="6.42578125" style="127" customWidth="1"/>
    <col min="2314" max="2314" width="7.7109375" style="127" customWidth="1"/>
    <col min="2315" max="2315" width="7.42578125" style="127" customWidth="1"/>
    <col min="2316" max="2317" width="8" style="127" customWidth="1"/>
    <col min="2318" max="2560" width="9.140625" style="127"/>
    <col min="2561" max="2561" width="29.85546875" style="127" customWidth="1"/>
    <col min="2562" max="2562" width="15.28515625" style="127" customWidth="1"/>
    <col min="2563" max="2563" width="14.5703125" style="127" customWidth="1"/>
    <col min="2564" max="2564" width="14" style="127" customWidth="1"/>
    <col min="2565" max="2565" width="19.140625" style="127" customWidth="1"/>
    <col min="2566" max="2566" width="8.28515625" style="127" customWidth="1"/>
    <col min="2567" max="2567" width="7.7109375" style="127" customWidth="1"/>
    <col min="2568" max="2568" width="7" style="127" customWidth="1"/>
    <col min="2569" max="2569" width="6.42578125" style="127" customWidth="1"/>
    <col min="2570" max="2570" width="7.7109375" style="127" customWidth="1"/>
    <col min="2571" max="2571" width="7.42578125" style="127" customWidth="1"/>
    <col min="2572" max="2573" width="8" style="127" customWidth="1"/>
    <col min="2574" max="2816" width="9.140625" style="127"/>
    <col min="2817" max="2817" width="29.85546875" style="127" customWidth="1"/>
    <col min="2818" max="2818" width="15.28515625" style="127" customWidth="1"/>
    <col min="2819" max="2819" width="14.5703125" style="127" customWidth="1"/>
    <col min="2820" max="2820" width="14" style="127" customWidth="1"/>
    <col min="2821" max="2821" width="19.140625" style="127" customWidth="1"/>
    <col min="2822" max="2822" width="8.28515625" style="127" customWidth="1"/>
    <col min="2823" max="2823" width="7.7109375" style="127" customWidth="1"/>
    <col min="2824" max="2824" width="7" style="127" customWidth="1"/>
    <col min="2825" max="2825" width="6.42578125" style="127" customWidth="1"/>
    <col min="2826" max="2826" width="7.7109375" style="127" customWidth="1"/>
    <col min="2827" max="2827" width="7.42578125" style="127" customWidth="1"/>
    <col min="2828" max="2829" width="8" style="127" customWidth="1"/>
    <col min="2830" max="3072" width="9.140625" style="127"/>
    <col min="3073" max="3073" width="29.85546875" style="127" customWidth="1"/>
    <col min="3074" max="3074" width="15.28515625" style="127" customWidth="1"/>
    <col min="3075" max="3075" width="14.5703125" style="127" customWidth="1"/>
    <col min="3076" max="3076" width="14" style="127" customWidth="1"/>
    <col min="3077" max="3077" width="19.140625" style="127" customWidth="1"/>
    <col min="3078" max="3078" width="8.28515625" style="127" customWidth="1"/>
    <col min="3079" max="3079" width="7.7109375" style="127" customWidth="1"/>
    <col min="3080" max="3080" width="7" style="127" customWidth="1"/>
    <col min="3081" max="3081" width="6.42578125" style="127" customWidth="1"/>
    <col min="3082" max="3082" width="7.7109375" style="127" customWidth="1"/>
    <col min="3083" max="3083" width="7.42578125" style="127" customWidth="1"/>
    <col min="3084" max="3085" width="8" style="127" customWidth="1"/>
    <col min="3086" max="3328" width="9.140625" style="127"/>
    <col min="3329" max="3329" width="29.85546875" style="127" customWidth="1"/>
    <col min="3330" max="3330" width="15.28515625" style="127" customWidth="1"/>
    <col min="3331" max="3331" width="14.5703125" style="127" customWidth="1"/>
    <col min="3332" max="3332" width="14" style="127" customWidth="1"/>
    <col min="3333" max="3333" width="19.140625" style="127" customWidth="1"/>
    <col min="3334" max="3334" width="8.28515625" style="127" customWidth="1"/>
    <col min="3335" max="3335" width="7.7109375" style="127" customWidth="1"/>
    <col min="3336" max="3336" width="7" style="127" customWidth="1"/>
    <col min="3337" max="3337" width="6.42578125" style="127" customWidth="1"/>
    <col min="3338" max="3338" width="7.7109375" style="127" customWidth="1"/>
    <col min="3339" max="3339" width="7.42578125" style="127" customWidth="1"/>
    <col min="3340" max="3341" width="8" style="127" customWidth="1"/>
    <col min="3342" max="3584" width="9.140625" style="127"/>
    <col min="3585" max="3585" width="29.85546875" style="127" customWidth="1"/>
    <col min="3586" max="3586" width="15.28515625" style="127" customWidth="1"/>
    <col min="3587" max="3587" width="14.5703125" style="127" customWidth="1"/>
    <col min="3588" max="3588" width="14" style="127" customWidth="1"/>
    <col min="3589" max="3589" width="19.140625" style="127" customWidth="1"/>
    <col min="3590" max="3590" width="8.28515625" style="127" customWidth="1"/>
    <col min="3591" max="3591" width="7.7109375" style="127" customWidth="1"/>
    <col min="3592" max="3592" width="7" style="127" customWidth="1"/>
    <col min="3593" max="3593" width="6.42578125" style="127" customWidth="1"/>
    <col min="3594" max="3594" width="7.7109375" style="127" customWidth="1"/>
    <col min="3595" max="3595" width="7.42578125" style="127" customWidth="1"/>
    <col min="3596" max="3597" width="8" style="127" customWidth="1"/>
    <col min="3598" max="3840" width="9.140625" style="127"/>
    <col min="3841" max="3841" width="29.85546875" style="127" customWidth="1"/>
    <col min="3842" max="3842" width="15.28515625" style="127" customWidth="1"/>
    <col min="3843" max="3843" width="14.5703125" style="127" customWidth="1"/>
    <col min="3844" max="3844" width="14" style="127" customWidth="1"/>
    <col min="3845" max="3845" width="19.140625" style="127" customWidth="1"/>
    <col min="3846" max="3846" width="8.28515625" style="127" customWidth="1"/>
    <col min="3847" max="3847" width="7.7109375" style="127" customWidth="1"/>
    <col min="3848" max="3848" width="7" style="127" customWidth="1"/>
    <col min="3849" max="3849" width="6.42578125" style="127" customWidth="1"/>
    <col min="3850" max="3850" width="7.7109375" style="127" customWidth="1"/>
    <col min="3851" max="3851" width="7.42578125" style="127" customWidth="1"/>
    <col min="3852" max="3853" width="8" style="127" customWidth="1"/>
    <col min="3854" max="4096" width="9.140625" style="127"/>
    <col min="4097" max="4097" width="29.85546875" style="127" customWidth="1"/>
    <col min="4098" max="4098" width="15.28515625" style="127" customWidth="1"/>
    <col min="4099" max="4099" width="14.5703125" style="127" customWidth="1"/>
    <col min="4100" max="4100" width="14" style="127" customWidth="1"/>
    <col min="4101" max="4101" width="19.140625" style="127" customWidth="1"/>
    <col min="4102" max="4102" width="8.28515625" style="127" customWidth="1"/>
    <col min="4103" max="4103" width="7.7109375" style="127" customWidth="1"/>
    <col min="4104" max="4104" width="7" style="127" customWidth="1"/>
    <col min="4105" max="4105" width="6.42578125" style="127" customWidth="1"/>
    <col min="4106" max="4106" width="7.7109375" style="127" customWidth="1"/>
    <col min="4107" max="4107" width="7.42578125" style="127" customWidth="1"/>
    <col min="4108" max="4109" width="8" style="127" customWidth="1"/>
    <col min="4110" max="4352" width="9.140625" style="127"/>
    <col min="4353" max="4353" width="29.85546875" style="127" customWidth="1"/>
    <col min="4354" max="4354" width="15.28515625" style="127" customWidth="1"/>
    <col min="4355" max="4355" width="14.5703125" style="127" customWidth="1"/>
    <col min="4356" max="4356" width="14" style="127" customWidth="1"/>
    <col min="4357" max="4357" width="19.140625" style="127" customWidth="1"/>
    <col min="4358" max="4358" width="8.28515625" style="127" customWidth="1"/>
    <col min="4359" max="4359" width="7.7109375" style="127" customWidth="1"/>
    <col min="4360" max="4360" width="7" style="127" customWidth="1"/>
    <col min="4361" max="4361" width="6.42578125" style="127" customWidth="1"/>
    <col min="4362" max="4362" width="7.7109375" style="127" customWidth="1"/>
    <col min="4363" max="4363" width="7.42578125" style="127" customWidth="1"/>
    <col min="4364" max="4365" width="8" style="127" customWidth="1"/>
    <col min="4366" max="4608" width="9.140625" style="127"/>
    <col min="4609" max="4609" width="29.85546875" style="127" customWidth="1"/>
    <col min="4610" max="4610" width="15.28515625" style="127" customWidth="1"/>
    <col min="4611" max="4611" width="14.5703125" style="127" customWidth="1"/>
    <col min="4612" max="4612" width="14" style="127" customWidth="1"/>
    <col min="4613" max="4613" width="19.140625" style="127" customWidth="1"/>
    <col min="4614" max="4614" width="8.28515625" style="127" customWidth="1"/>
    <col min="4615" max="4615" width="7.7109375" style="127" customWidth="1"/>
    <col min="4616" max="4616" width="7" style="127" customWidth="1"/>
    <col min="4617" max="4617" width="6.42578125" style="127" customWidth="1"/>
    <col min="4618" max="4618" width="7.7109375" style="127" customWidth="1"/>
    <col min="4619" max="4619" width="7.42578125" style="127" customWidth="1"/>
    <col min="4620" max="4621" width="8" style="127" customWidth="1"/>
    <col min="4622" max="4864" width="9.140625" style="127"/>
    <col min="4865" max="4865" width="29.85546875" style="127" customWidth="1"/>
    <col min="4866" max="4866" width="15.28515625" style="127" customWidth="1"/>
    <col min="4867" max="4867" width="14.5703125" style="127" customWidth="1"/>
    <col min="4868" max="4868" width="14" style="127" customWidth="1"/>
    <col min="4869" max="4869" width="19.140625" style="127" customWidth="1"/>
    <col min="4870" max="4870" width="8.28515625" style="127" customWidth="1"/>
    <col min="4871" max="4871" width="7.7109375" style="127" customWidth="1"/>
    <col min="4872" max="4872" width="7" style="127" customWidth="1"/>
    <col min="4873" max="4873" width="6.42578125" style="127" customWidth="1"/>
    <col min="4874" max="4874" width="7.7109375" style="127" customWidth="1"/>
    <col min="4875" max="4875" width="7.42578125" style="127" customWidth="1"/>
    <col min="4876" max="4877" width="8" style="127" customWidth="1"/>
    <col min="4878" max="5120" width="9.140625" style="127"/>
    <col min="5121" max="5121" width="29.85546875" style="127" customWidth="1"/>
    <col min="5122" max="5122" width="15.28515625" style="127" customWidth="1"/>
    <col min="5123" max="5123" width="14.5703125" style="127" customWidth="1"/>
    <col min="5124" max="5124" width="14" style="127" customWidth="1"/>
    <col min="5125" max="5125" width="19.140625" style="127" customWidth="1"/>
    <col min="5126" max="5126" width="8.28515625" style="127" customWidth="1"/>
    <col min="5127" max="5127" width="7.7109375" style="127" customWidth="1"/>
    <col min="5128" max="5128" width="7" style="127" customWidth="1"/>
    <col min="5129" max="5129" width="6.42578125" style="127" customWidth="1"/>
    <col min="5130" max="5130" width="7.7109375" style="127" customWidth="1"/>
    <col min="5131" max="5131" width="7.42578125" style="127" customWidth="1"/>
    <col min="5132" max="5133" width="8" style="127" customWidth="1"/>
    <col min="5134" max="5376" width="9.140625" style="127"/>
    <col min="5377" max="5377" width="29.85546875" style="127" customWidth="1"/>
    <col min="5378" max="5378" width="15.28515625" style="127" customWidth="1"/>
    <col min="5379" max="5379" width="14.5703125" style="127" customWidth="1"/>
    <col min="5380" max="5380" width="14" style="127" customWidth="1"/>
    <col min="5381" max="5381" width="19.140625" style="127" customWidth="1"/>
    <col min="5382" max="5382" width="8.28515625" style="127" customWidth="1"/>
    <col min="5383" max="5383" width="7.7109375" style="127" customWidth="1"/>
    <col min="5384" max="5384" width="7" style="127" customWidth="1"/>
    <col min="5385" max="5385" width="6.42578125" style="127" customWidth="1"/>
    <col min="5386" max="5386" width="7.7109375" style="127" customWidth="1"/>
    <col min="5387" max="5387" width="7.42578125" style="127" customWidth="1"/>
    <col min="5388" max="5389" width="8" style="127" customWidth="1"/>
    <col min="5390" max="5632" width="9.140625" style="127"/>
    <col min="5633" max="5633" width="29.85546875" style="127" customWidth="1"/>
    <col min="5634" max="5634" width="15.28515625" style="127" customWidth="1"/>
    <col min="5635" max="5635" width="14.5703125" style="127" customWidth="1"/>
    <col min="5636" max="5636" width="14" style="127" customWidth="1"/>
    <col min="5637" max="5637" width="19.140625" style="127" customWidth="1"/>
    <col min="5638" max="5638" width="8.28515625" style="127" customWidth="1"/>
    <col min="5639" max="5639" width="7.7109375" style="127" customWidth="1"/>
    <col min="5640" max="5640" width="7" style="127" customWidth="1"/>
    <col min="5641" max="5641" width="6.42578125" style="127" customWidth="1"/>
    <col min="5642" max="5642" width="7.7109375" style="127" customWidth="1"/>
    <col min="5643" max="5643" width="7.42578125" style="127" customWidth="1"/>
    <col min="5644" max="5645" width="8" style="127" customWidth="1"/>
    <col min="5646" max="5888" width="9.140625" style="127"/>
    <col min="5889" max="5889" width="29.85546875" style="127" customWidth="1"/>
    <col min="5890" max="5890" width="15.28515625" style="127" customWidth="1"/>
    <col min="5891" max="5891" width="14.5703125" style="127" customWidth="1"/>
    <col min="5892" max="5892" width="14" style="127" customWidth="1"/>
    <col min="5893" max="5893" width="19.140625" style="127" customWidth="1"/>
    <col min="5894" max="5894" width="8.28515625" style="127" customWidth="1"/>
    <col min="5895" max="5895" width="7.7109375" style="127" customWidth="1"/>
    <col min="5896" max="5896" width="7" style="127" customWidth="1"/>
    <col min="5897" max="5897" width="6.42578125" style="127" customWidth="1"/>
    <col min="5898" max="5898" width="7.7109375" style="127" customWidth="1"/>
    <col min="5899" max="5899" width="7.42578125" style="127" customWidth="1"/>
    <col min="5900" max="5901" width="8" style="127" customWidth="1"/>
    <col min="5902" max="6144" width="9.140625" style="127"/>
    <col min="6145" max="6145" width="29.85546875" style="127" customWidth="1"/>
    <col min="6146" max="6146" width="15.28515625" style="127" customWidth="1"/>
    <col min="6147" max="6147" width="14.5703125" style="127" customWidth="1"/>
    <col min="6148" max="6148" width="14" style="127" customWidth="1"/>
    <col min="6149" max="6149" width="19.140625" style="127" customWidth="1"/>
    <col min="6150" max="6150" width="8.28515625" style="127" customWidth="1"/>
    <col min="6151" max="6151" width="7.7109375" style="127" customWidth="1"/>
    <col min="6152" max="6152" width="7" style="127" customWidth="1"/>
    <col min="6153" max="6153" width="6.42578125" style="127" customWidth="1"/>
    <col min="6154" max="6154" width="7.7109375" style="127" customWidth="1"/>
    <col min="6155" max="6155" width="7.42578125" style="127" customWidth="1"/>
    <col min="6156" max="6157" width="8" style="127" customWidth="1"/>
    <col min="6158" max="6400" width="9.140625" style="127"/>
    <col min="6401" max="6401" width="29.85546875" style="127" customWidth="1"/>
    <col min="6402" max="6402" width="15.28515625" style="127" customWidth="1"/>
    <col min="6403" max="6403" width="14.5703125" style="127" customWidth="1"/>
    <col min="6404" max="6404" width="14" style="127" customWidth="1"/>
    <col min="6405" max="6405" width="19.140625" style="127" customWidth="1"/>
    <col min="6406" max="6406" width="8.28515625" style="127" customWidth="1"/>
    <col min="6407" max="6407" width="7.7109375" style="127" customWidth="1"/>
    <col min="6408" max="6408" width="7" style="127" customWidth="1"/>
    <col min="6409" max="6409" width="6.42578125" style="127" customWidth="1"/>
    <col min="6410" max="6410" width="7.7109375" style="127" customWidth="1"/>
    <col min="6411" max="6411" width="7.42578125" style="127" customWidth="1"/>
    <col min="6412" max="6413" width="8" style="127" customWidth="1"/>
    <col min="6414" max="6656" width="9.140625" style="127"/>
    <col min="6657" max="6657" width="29.85546875" style="127" customWidth="1"/>
    <col min="6658" max="6658" width="15.28515625" style="127" customWidth="1"/>
    <col min="6659" max="6659" width="14.5703125" style="127" customWidth="1"/>
    <col min="6660" max="6660" width="14" style="127" customWidth="1"/>
    <col min="6661" max="6661" width="19.140625" style="127" customWidth="1"/>
    <col min="6662" max="6662" width="8.28515625" style="127" customWidth="1"/>
    <col min="6663" max="6663" width="7.7109375" style="127" customWidth="1"/>
    <col min="6664" max="6664" width="7" style="127" customWidth="1"/>
    <col min="6665" max="6665" width="6.42578125" style="127" customWidth="1"/>
    <col min="6666" max="6666" width="7.7109375" style="127" customWidth="1"/>
    <col min="6667" max="6667" width="7.42578125" style="127" customWidth="1"/>
    <col min="6668" max="6669" width="8" style="127" customWidth="1"/>
    <col min="6670" max="6912" width="9.140625" style="127"/>
    <col min="6913" max="6913" width="29.85546875" style="127" customWidth="1"/>
    <col min="6914" max="6914" width="15.28515625" style="127" customWidth="1"/>
    <col min="6915" max="6915" width="14.5703125" style="127" customWidth="1"/>
    <col min="6916" max="6916" width="14" style="127" customWidth="1"/>
    <col min="6917" max="6917" width="19.140625" style="127" customWidth="1"/>
    <col min="6918" max="6918" width="8.28515625" style="127" customWidth="1"/>
    <col min="6919" max="6919" width="7.7109375" style="127" customWidth="1"/>
    <col min="6920" max="6920" width="7" style="127" customWidth="1"/>
    <col min="6921" max="6921" width="6.42578125" style="127" customWidth="1"/>
    <col min="6922" max="6922" width="7.7109375" style="127" customWidth="1"/>
    <col min="6923" max="6923" width="7.42578125" style="127" customWidth="1"/>
    <col min="6924" max="6925" width="8" style="127" customWidth="1"/>
    <col min="6926" max="7168" width="9.140625" style="127"/>
    <col min="7169" max="7169" width="29.85546875" style="127" customWidth="1"/>
    <col min="7170" max="7170" width="15.28515625" style="127" customWidth="1"/>
    <col min="7171" max="7171" width="14.5703125" style="127" customWidth="1"/>
    <col min="7172" max="7172" width="14" style="127" customWidth="1"/>
    <col min="7173" max="7173" width="19.140625" style="127" customWidth="1"/>
    <col min="7174" max="7174" width="8.28515625" style="127" customWidth="1"/>
    <col min="7175" max="7175" width="7.7109375" style="127" customWidth="1"/>
    <col min="7176" max="7176" width="7" style="127" customWidth="1"/>
    <col min="7177" max="7177" width="6.42578125" style="127" customWidth="1"/>
    <col min="7178" max="7178" width="7.7109375" style="127" customWidth="1"/>
    <col min="7179" max="7179" width="7.42578125" style="127" customWidth="1"/>
    <col min="7180" max="7181" width="8" style="127" customWidth="1"/>
    <col min="7182" max="7424" width="9.140625" style="127"/>
    <col min="7425" max="7425" width="29.85546875" style="127" customWidth="1"/>
    <col min="7426" max="7426" width="15.28515625" style="127" customWidth="1"/>
    <col min="7427" max="7427" width="14.5703125" style="127" customWidth="1"/>
    <col min="7428" max="7428" width="14" style="127" customWidth="1"/>
    <col min="7429" max="7429" width="19.140625" style="127" customWidth="1"/>
    <col min="7430" max="7430" width="8.28515625" style="127" customWidth="1"/>
    <col min="7431" max="7431" width="7.7109375" style="127" customWidth="1"/>
    <col min="7432" max="7432" width="7" style="127" customWidth="1"/>
    <col min="7433" max="7433" width="6.42578125" style="127" customWidth="1"/>
    <col min="7434" max="7434" width="7.7109375" style="127" customWidth="1"/>
    <col min="7435" max="7435" width="7.42578125" style="127" customWidth="1"/>
    <col min="7436" max="7437" width="8" style="127" customWidth="1"/>
    <col min="7438" max="7680" width="9.140625" style="127"/>
    <col min="7681" max="7681" width="29.85546875" style="127" customWidth="1"/>
    <col min="7682" max="7682" width="15.28515625" style="127" customWidth="1"/>
    <col min="7683" max="7683" width="14.5703125" style="127" customWidth="1"/>
    <col min="7684" max="7684" width="14" style="127" customWidth="1"/>
    <col min="7685" max="7685" width="19.140625" style="127" customWidth="1"/>
    <col min="7686" max="7686" width="8.28515625" style="127" customWidth="1"/>
    <col min="7687" max="7687" width="7.7109375" style="127" customWidth="1"/>
    <col min="7688" max="7688" width="7" style="127" customWidth="1"/>
    <col min="7689" max="7689" width="6.42578125" style="127" customWidth="1"/>
    <col min="7690" max="7690" width="7.7109375" style="127" customWidth="1"/>
    <col min="7691" max="7691" width="7.42578125" style="127" customWidth="1"/>
    <col min="7692" max="7693" width="8" style="127" customWidth="1"/>
    <col min="7694" max="7936" width="9.140625" style="127"/>
    <col min="7937" max="7937" width="29.85546875" style="127" customWidth="1"/>
    <col min="7938" max="7938" width="15.28515625" style="127" customWidth="1"/>
    <col min="7939" max="7939" width="14.5703125" style="127" customWidth="1"/>
    <col min="7940" max="7940" width="14" style="127" customWidth="1"/>
    <col min="7941" max="7941" width="19.140625" style="127" customWidth="1"/>
    <col min="7942" max="7942" width="8.28515625" style="127" customWidth="1"/>
    <col min="7943" max="7943" width="7.7109375" style="127" customWidth="1"/>
    <col min="7944" max="7944" width="7" style="127" customWidth="1"/>
    <col min="7945" max="7945" width="6.42578125" style="127" customWidth="1"/>
    <col min="7946" max="7946" width="7.7109375" style="127" customWidth="1"/>
    <col min="7947" max="7947" width="7.42578125" style="127" customWidth="1"/>
    <col min="7948" max="7949" width="8" style="127" customWidth="1"/>
    <col min="7950" max="8192" width="9.140625" style="127"/>
    <col min="8193" max="8193" width="29.85546875" style="127" customWidth="1"/>
    <col min="8194" max="8194" width="15.28515625" style="127" customWidth="1"/>
    <col min="8195" max="8195" width="14.5703125" style="127" customWidth="1"/>
    <col min="8196" max="8196" width="14" style="127" customWidth="1"/>
    <col min="8197" max="8197" width="19.140625" style="127" customWidth="1"/>
    <col min="8198" max="8198" width="8.28515625" style="127" customWidth="1"/>
    <col min="8199" max="8199" width="7.7109375" style="127" customWidth="1"/>
    <col min="8200" max="8200" width="7" style="127" customWidth="1"/>
    <col min="8201" max="8201" width="6.42578125" style="127" customWidth="1"/>
    <col min="8202" max="8202" width="7.7109375" style="127" customWidth="1"/>
    <col min="8203" max="8203" width="7.42578125" style="127" customWidth="1"/>
    <col min="8204" max="8205" width="8" style="127" customWidth="1"/>
    <col min="8206" max="8448" width="9.140625" style="127"/>
    <col min="8449" max="8449" width="29.85546875" style="127" customWidth="1"/>
    <col min="8450" max="8450" width="15.28515625" style="127" customWidth="1"/>
    <col min="8451" max="8451" width="14.5703125" style="127" customWidth="1"/>
    <col min="8452" max="8452" width="14" style="127" customWidth="1"/>
    <col min="8453" max="8453" width="19.140625" style="127" customWidth="1"/>
    <col min="8454" max="8454" width="8.28515625" style="127" customWidth="1"/>
    <col min="8455" max="8455" width="7.7109375" style="127" customWidth="1"/>
    <col min="8456" max="8456" width="7" style="127" customWidth="1"/>
    <col min="8457" max="8457" width="6.42578125" style="127" customWidth="1"/>
    <col min="8458" max="8458" width="7.7109375" style="127" customWidth="1"/>
    <col min="8459" max="8459" width="7.42578125" style="127" customWidth="1"/>
    <col min="8460" max="8461" width="8" style="127" customWidth="1"/>
    <col min="8462" max="8704" width="9.140625" style="127"/>
    <col min="8705" max="8705" width="29.85546875" style="127" customWidth="1"/>
    <col min="8706" max="8706" width="15.28515625" style="127" customWidth="1"/>
    <col min="8707" max="8707" width="14.5703125" style="127" customWidth="1"/>
    <col min="8708" max="8708" width="14" style="127" customWidth="1"/>
    <col min="8709" max="8709" width="19.140625" style="127" customWidth="1"/>
    <col min="8710" max="8710" width="8.28515625" style="127" customWidth="1"/>
    <col min="8711" max="8711" width="7.7109375" style="127" customWidth="1"/>
    <col min="8712" max="8712" width="7" style="127" customWidth="1"/>
    <col min="8713" max="8713" width="6.42578125" style="127" customWidth="1"/>
    <col min="8714" max="8714" width="7.7109375" style="127" customWidth="1"/>
    <col min="8715" max="8715" width="7.42578125" style="127" customWidth="1"/>
    <col min="8716" max="8717" width="8" style="127" customWidth="1"/>
    <col min="8718" max="8960" width="9.140625" style="127"/>
    <col min="8961" max="8961" width="29.85546875" style="127" customWidth="1"/>
    <col min="8962" max="8962" width="15.28515625" style="127" customWidth="1"/>
    <col min="8963" max="8963" width="14.5703125" style="127" customWidth="1"/>
    <col min="8964" max="8964" width="14" style="127" customWidth="1"/>
    <col min="8965" max="8965" width="19.140625" style="127" customWidth="1"/>
    <col min="8966" max="8966" width="8.28515625" style="127" customWidth="1"/>
    <col min="8967" max="8967" width="7.7109375" style="127" customWidth="1"/>
    <col min="8968" max="8968" width="7" style="127" customWidth="1"/>
    <col min="8969" max="8969" width="6.42578125" style="127" customWidth="1"/>
    <col min="8970" max="8970" width="7.7109375" style="127" customWidth="1"/>
    <col min="8971" max="8971" width="7.42578125" style="127" customWidth="1"/>
    <col min="8972" max="8973" width="8" style="127" customWidth="1"/>
    <col min="8974" max="9216" width="9.140625" style="127"/>
    <col min="9217" max="9217" width="29.85546875" style="127" customWidth="1"/>
    <col min="9218" max="9218" width="15.28515625" style="127" customWidth="1"/>
    <col min="9219" max="9219" width="14.5703125" style="127" customWidth="1"/>
    <col min="9220" max="9220" width="14" style="127" customWidth="1"/>
    <col min="9221" max="9221" width="19.140625" style="127" customWidth="1"/>
    <col min="9222" max="9222" width="8.28515625" style="127" customWidth="1"/>
    <col min="9223" max="9223" width="7.7109375" style="127" customWidth="1"/>
    <col min="9224" max="9224" width="7" style="127" customWidth="1"/>
    <col min="9225" max="9225" width="6.42578125" style="127" customWidth="1"/>
    <col min="9226" max="9226" width="7.7109375" style="127" customWidth="1"/>
    <col min="9227" max="9227" width="7.42578125" style="127" customWidth="1"/>
    <col min="9228" max="9229" width="8" style="127" customWidth="1"/>
    <col min="9230" max="9472" width="9.140625" style="127"/>
    <col min="9473" max="9473" width="29.85546875" style="127" customWidth="1"/>
    <col min="9474" max="9474" width="15.28515625" style="127" customWidth="1"/>
    <col min="9475" max="9475" width="14.5703125" style="127" customWidth="1"/>
    <col min="9476" max="9476" width="14" style="127" customWidth="1"/>
    <col min="9477" max="9477" width="19.140625" style="127" customWidth="1"/>
    <col min="9478" max="9478" width="8.28515625" style="127" customWidth="1"/>
    <col min="9479" max="9479" width="7.7109375" style="127" customWidth="1"/>
    <col min="9480" max="9480" width="7" style="127" customWidth="1"/>
    <col min="9481" max="9481" width="6.42578125" style="127" customWidth="1"/>
    <col min="9482" max="9482" width="7.7109375" style="127" customWidth="1"/>
    <col min="9483" max="9483" width="7.42578125" style="127" customWidth="1"/>
    <col min="9484" max="9485" width="8" style="127" customWidth="1"/>
    <col min="9486" max="9728" width="9.140625" style="127"/>
    <col min="9729" max="9729" width="29.85546875" style="127" customWidth="1"/>
    <col min="9730" max="9730" width="15.28515625" style="127" customWidth="1"/>
    <col min="9731" max="9731" width="14.5703125" style="127" customWidth="1"/>
    <col min="9732" max="9732" width="14" style="127" customWidth="1"/>
    <col min="9733" max="9733" width="19.140625" style="127" customWidth="1"/>
    <col min="9734" max="9734" width="8.28515625" style="127" customWidth="1"/>
    <col min="9735" max="9735" width="7.7109375" style="127" customWidth="1"/>
    <col min="9736" max="9736" width="7" style="127" customWidth="1"/>
    <col min="9737" max="9737" width="6.42578125" style="127" customWidth="1"/>
    <col min="9738" max="9738" width="7.7109375" style="127" customWidth="1"/>
    <col min="9739" max="9739" width="7.42578125" style="127" customWidth="1"/>
    <col min="9740" max="9741" width="8" style="127" customWidth="1"/>
    <col min="9742" max="9984" width="9.140625" style="127"/>
    <col min="9985" max="9985" width="29.85546875" style="127" customWidth="1"/>
    <col min="9986" max="9986" width="15.28515625" style="127" customWidth="1"/>
    <col min="9987" max="9987" width="14.5703125" style="127" customWidth="1"/>
    <col min="9988" max="9988" width="14" style="127" customWidth="1"/>
    <col min="9989" max="9989" width="19.140625" style="127" customWidth="1"/>
    <col min="9990" max="9990" width="8.28515625" style="127" customWidth="1"/>
    <col min="9991" max="9991" width="7.7109375" style="127" customWidth="1"/>
    <col min="9992" max="9992" width="7" style="127" customWidth="1"/>
    <col min="9993" max="9993" width="6.42578125" style="127" customWidth="1"/>
    <col min="9994" max="9994" width="7.7109375" style="127" customWidth="1"/>
    <col min="9995" max="9995" width="7.42578125" style="127" customWidth="1"/>
    <col min="9996" max="9997" width="8" style="127" customWidth="1"/>
    <col min="9998" max="10240" width="9.140625" style="127"/>
    <col min="10241" max="10241" width="29.85546875" style="127" customWidth="1"/>
    <col min="10242" max="10242" width="15.28515625" style="127" customWidth="1"/>
    <col min="10243" max="10243" width="14.5703125" style="127" customWidth="1"/>
    <col min="10244" max="10244" width="14" style="127" customWidth="1"/>
    <col min="10245" max="10245" width="19.140625" style="127" customWidth="1"/>
    <col min="10246" max="10246" width="8.28515625" style="127" customWidth="1"/>
    <col min="10247" max="10247" width="7.7109375" style="127" customWidth="1"/>
    <col min="10248" max="10248" width="7" style="127" customWidth="1"/>
    <col min="10249" max="10249" width="6.42578125" style="127" customWidth="1"/>
    <col min="10250" max="10250" width="7.7109375" style="127" customWidth="1"/>
    <col min="10251" max="10251" width="7.42578125" style="127" customWidth="1"/>
    <col min="10252" max="10253" width="8" style="127" customWidth="1"/>
    <col min="10254" max="10496" width="9.140625" style="127"/>
    <col min="10497" max="10497" width="29.85546875" style="127" customWidth="1"/>
    <col min="10498" max="10498" width="15.28515625" style="127" customWidth="1"/>
    <col min="10499" max="10499" width="14.5703125" style="127" customWidth="1"/>
    <col min="10500" max="10500" width="14" style="127" customWidth="1"/>
    <col min="10501" max="10501" width="19.140625" style="127" customWidth="1"/>
    <col min="10502" max="10502" width="8.28515625" style="127" customWidth="1"/>
    <col min="10503" max="10503" width="7.7109375" style="127" customWidth="1"/>
    <col min="10504" max="10504" width="7" style="127" customWidth="1"/>
    <col min="10505" max="10505" width="6.42578125" style="127" customWidth="1"/>
    <col min="10506" max="10506" width="7.7109375" style="127" customWidth="1"/>
    <col min="10507" max="10507" width="7.42578125" style="127" customWidth="1"/>
    <col min="10508" max="10509" width="8" style="127" customWidth="1"/>
    <col min="10510" max="10752" width="9.140625" style="127"/>
    <col min="10753" max="10753" width="29.85546875" style="127" customWidth="1"/>
    <col min="10754" max="10754" width="15.28515625" style="127" customWidth="1"/>
    <col min="10755" max="10755" width="14.5703125" style="127" customWidth="1"/>
    <col min="10756" max="10756" width="14" style="127" customWidth="1"/>
    <col min="10757" max="10757" width="19.140625" style="127" customWidth="1"/>
    <col min="10758" max="10758" width="8.28515625" style="127" customWidth="1"/>
    <col min="10759" max="10759" width="7.7109375" style="127" customWidth="1"/>
    <col min="10760" max="10760" width="7" style="127" customWidth="1"/>
    <col min="10761" max="10761" width="6.42578125" style="127" customWidth="1"/>
    <col min="10762" max="10762" width="7.7109375" style="127" customWidth="1"/>
    <col min="10763" max="10763" width="7.42578125" style="127" customWidth="1"/>
    <col min="10764" max="10765" width="8" style="127" customWidth="1"/>
    <col min="10766" max="11008" width="9.140625" style="127"/>
    <col min="11009" max="11009" width="29.85546875" style="127" customWidth="1"/>
    <col min="11010" max="11010" width="15.28515625" style="127" customWidth="1"/>
    <col min="11011" max="11011" width="14.5703125" style="127" customWidth="1"/>
    <col min="11012" max="11012" width="14" style="127" customWidth="1"/>
    <col min="11013" max="11013" width="19.140625" style="127" customWidth="1"/>
    <col min="11014" max="11014" width="8.28515625" style="127" customWidth="1"/>
    <col min="11015" max="11015" width="7.7109375" style="127" customWidth="1"/>
    <col min="11016" max="11016" width="7" style="127" customWidth="1"/>
    <col min="11017" max="11017" width="6.42578125" style="127" customWidth="1"/>
    <col min="11018" max="11018" width="7.7109375" style="127" customWidth="1"/>
    <col min="11019" max="11019" width="7.42578125" style="127" customWidth="1"/>
    <col min="11020" max="11021" width="8" style="127" customWidth="1"/>
    <col min="11022" max="11264" width="9.140625" style="127"/>
    <col min="11265" max="11265" width="29.85546875" style="127" customWidth="1"/>
    <col min="11266" max="11266" width="15.28515625" style="127" customWidth="1"/>
    <col min="11267" max="11267" width="14.5703125" style="127" customWidth="1"/>
    <col min="11268" max="11268" width="14" style="127" customWidth="1"/>
    <col min="11269" max="11269" width="19.140625" style="127" customWidth="1"/>
    <col min="11270" max="11270" width="8.28515625" style="127" customWidth="1"/>
    <col min="11271" max="11271" width="7.7109375" style="127" customWidth="1"/>
    <col min="11272" max="11272" width="7" style="127" customWidth="1"/>
    <col min="11273" max="11273" width="6.42578125" style="127" customWidth="1"/>
    <col min="11274" max="11274" width="7.7109375" style="127" customWidth="1"/>
    <col min="11275" max="11275" width="7.42578125" style="127" customWidth="1"/>
    <col min="11276" max="11277" width="8" style="127" customWidth="1"/>
    <col min="11278" max="11520" width="9.140625" style="127"/>
    <col min="11521" max="11521" width="29.85546875" style="127" customWidth="1"/>
    <col min="11522" max="11522" width="15.28515625" style="127" customWidth="1"/>
    <col min="11523" max="11523" width="14.5703125" style="127" customWidth="1"/>
    <col min="11524" max="11524" width="14" style="127" customWidth="1"/>
    <col min="11525" max="11525" width="19.140625" style="127" customWidth="1"/>
    <col min="11526" max="11526" width="8.28515625" style="127" customWidth="1"/>
    <col min="11527" max="11527" width="7.7109375" style="127" customWidth="1"/>
    <col min="11528" max="11528" width="7" style="127" customWidth="1"/>
    <col min="11529" max="11529" width="6.42578125" style="127" customWidth="1"/>
    <col min="11530" max="11530" width="7.7109375" style="127" customWidth="1"/>
    <col min="11531" max="11531" width="7.42578125" style="127" customWidth="1"/>
    <col min="11532" max="11533" width="8" style="127" customWidth="1"/>
    <col min="11534" max="11776" width="9.140625" style="127"/>
    <col min="11777" max="11777" width="29.85546875" style="127" customWidth="1"/>
    <col min="11778" max="11778" width="15.28515625" style="127" customWidth="1"/>
    <col min="11779" max="11779" width="14.5703125" style="127" customWidth="1"/>
    <col min="11780" max="11780" width="14" style="127" customWidth="1"/>
    <col min="11781" max="11781" width="19.140625" style="127" customWidth="1"/>
    <col min="11782" max="11782" width="8.28515625" style="127" customWidth="1"/>
    <col min="11783" max="11783" width="7.7109375" style="127" customWidth="1"/>
    <col min="11784" max="11784" width="7" style="127" customWidth="1"/>
    <col min="11785" max="11785" width="6.42578125" style="127" customWidth="1"/>
    <col min="11786" max="11786" width="7.7109375" style="127" customWidth="1"/>
    <col min="11787" max="11787" width="7.42578125" style="127" customWidth="1"/>
    <col min="11788" max="11789" width="8" style="127" customWidth="1"/>
    <col min="11790" max="12032" width="9.140625" style="127"/>
    <col min="12033" max="12033" width="29.85546875" style="127" customWidth="1"/>
    <col min="12034" max="12034" width="15.28515625" style="127" customWidth="1"/>
    <col min="12035" max="12035" width="14.5703125" style="127" customWidth="1"/>
    <col min="12036" max="12036" width="14" style="127" customWidth="1"/>
    <col min="12037" max="12037" width="19.140625" style="127" customWidth="1"/>
    <col min="12038" max="12038" width="8.28515625" style="127" customWidth="1"/>
    <col min="12039" max="12039" width="7.7109375" style="127" customWidth="1"/>
    <col min="12040" max="12040" width="7" style="127" customWidth="1"/>
    <col min="12041" max="12041" width="6.42578125" style="127" customWidth="1"/>
    <col min="12042" max="12042" width="7.7109375" style="127" customWidth="1"/>
    <col min="12043" max="12043" width="7.42578125" style="127" customWidth="1"/>
    <col min="12044" max="12045" width="8" style="127" customWidth="1"/>
    <col min="12046" max="12288" width="9.140625" style="127"/>
    <col min="12289" max="12289" width="29.85546875" style="127" customWidth="1"/>
    <col min="12290" max="12290" width="15.28515625" style="127" customWidth="1"/>
    <col min="12291" max="12291" width="14.5703125" style="127" customWidth="1"/>
    <col min="12292" max="12292" width="14" style="127" customWidth="1"/>
    <col min="12293" max="12293" width="19.140625" style="127" customWidth="1"/>
    <col min="12294" max="12294" width="8.28515625" style="127" customWidth="1"/>
    <col min="12295" max="12295" width="7.7109375" style="127" customWidth="1"/>
    <col min="12296" max="12296" width="7" style="127" customWidth="1"/>
    <col min="12297" max="12297" width="6.42578125" style="127" customWidth="1"/>
    <col min="12298" max="12298" width="7.7109375" style="127" customWidth="1"/>
    <col min="12299" max="12299" width="7.42578125" style="127" customWidth="1"/>
    <col min="12300" max="12301" width="8" style="127" customWidth="1"/>
    <col min="12302" max="12544" width="9.140625" style="127"/>
    <col min="12545" max="12545" width="29.85546875" style="127" customWidth="1"/>
    <col min="12546" max="12546" width="15.28515625" style="127" customWidth="1"/>
    <col min="12547" max="12547" width="14.5703125" style="127" customWidth="1"/>
    <col min="12548" max="12548" width="14" style="127" customWidth="1"/>
    <col min="12549" max="12549" width="19.140625" style="127" customWidth="1"/>
    <col min="12550" max="12550" width="8.28515625" style="127" customWidth="1"/>
    <col min="12551" max="12551" width="7.7109375" style="127" customWidth="1"/>
    <col min="12552" max="12552" width="7" style="127" customWidth="1"/>
    <col min="12553" max="12553" width="6.42578125" style="127" customWidth="1"/>
    <col min="12554" max="12554" width="7.7109375" style="127" customWidth="1"/>
    <col min="12555" max="12555" width="7.42578125" style="127" customWidth="1"/>
    <col min="12556" max="12557" width="8" style="127" customWidth="1"/>
    <col min="12558" max="12800" width="9.140625" style="127"/>
    <col min="12801" max="12801" width="29.85546875" style="127" customWidth="1"/>
    <col min="12802" max="12802" width="15.28515625" style="127" customWidth="1"/>
    <col min="12803" max="12803" width="14.5703125" style="127" customWidth="1"/>
    <col min="12804" max="12804" width="14" style="127" customWidth="1"/>
    <col min="12805" max="12805" width="19.140625" style="127" customWidth="1"/>
    <col min="12806" max="12806" width="8.28515625" style="127" customWidth="1"/>
    <col min="12807" max="12807" width="7.7109375" style="127" customWidth="1"/>
    <col min="12808" max="12808" width="7" style="127" customWidth="1"/>
    <col min="12809" max="12809" width="6.42578125" style="127" customWidth="1"/>
    <col min="12810" max="12810" width="7.7109375" style="127" customWidth="1"/>
    <col min="12811" max="12811" width="7.42578125" style="127" customWidth="1"/>
    <col min="12812" max="12813" width="8" style="127" customWidth="1"/>
    <col min="12814" max="13056" width="9.140625" style="127"/>
    <col min="13057" max="13057" width="29.85546875" style="127" customWidth="1"/>
    <col min="13058" max="13058" width="15.28515625" style="127" customWidth="1"/>
    <col min="13059" max="13059" width="14.5703125" style="127" customWidth="1"/>
    <col min="13060" max="13060" width="14" style="127" customWidth="1"/>
    <col min="13061" max="13061" width="19.140625" style="127" customWidth="1"/>
    <col min="13062" max="13062" width="8.28515625" style="127" customWidth="1"/>
    <col min="13063" max="13063" width="7.7109375" style="127" customWidth="1"/>
    <col min="13064" max="13064" width="7" style="127" customWidth="1"/>
    <col min="13065" max="13065" width="6.42578125" style="127" customWidth="1"/>
    <col min="13066" max="13066" width="7.7109375" style="127" customWidth="1"/>
    <col min="13067" max="13067" width="7.42578125" style="127" customWidth="1"/>
    <col min="13068" max="13069" width="8" style="127" customWidth="1"/>
    <col min="13070" max="13312" width="9.140625" style="127"/>
    <col min="13313" max="13313" width="29.85546875" style="127" customWidth="1"/>
    <col min="13314" max="13314" width="15.28515625" style="127" customWidth="1"/>
    <col min="13315" max="13315" width="14.5703125" style="127" customWidth="1"/>
    <col min="13316" max="13316" width="14" style="127" customWidth="1"/>
    <col min="13317" max="13317" width="19.140625" style="127" customWidth="1"/>
    <col min="13318" max="13318" width="8.28515625" style="127" customWidth="1"/>
    <col min="13319" max="13319" width="7.7109375" style="127" customWidth="1"/>
    <col min="13320" max="13320" width="7" style="127" customWidth="1"/>
    <col min="13321" max="13321" width="6.42578125" style="127" customWidth="1"/>
    <col min="13322" max="13322" width="7.7109375" style="127" customWidth="1"/>
    <col min="13323" max="13323" width="7.42578125" style="127" customWidth="1"/>
    <col min="13324" max="13325" width="8" style="127" customWidth="1"/>
    <col min="13326" max="13568" width="9.140625" style="127"/>
    <col min="13569" max="13569" width="29.85546875" style="127" customWidth="1"/>
    <col min="13570" max="13570" width="15.28515625" style="127" customWidth="1"/>
    <col min="13571" max="13571" width="14.5703125" style="127" customWidth="1"/>
    <col min="13572" max="13572" width="14" style="127" customWidth="1"/>
    <col min="13573" max="13573" width="19.140625" style="127" customWidth="1"/>
    <col min="13574" max="13574" width="8.28515625" style="127" customWidth="1"/>
    <col min="13575" max="13575" width="7.7109375" style="127" customWidth="1"/>
    <col min="13576" max="13576" width="7" style="127" customWidth="1"/>
    <col min="13577" max="13577" width="6.42578125" style="127" customWidth="1"/>
    <col min="13578" max="13578" width="7.7109375" style="127" customWidth="1"/>
    <col min="13579" max="13579" width="7.42578125" style="127" customWidth="1"/>
    <col min="13580" max="13581" width="8" style="127" customWidth="1"/>
    <col min="13582" max="13824" width="9.140625" style="127"/>
    <col min="13825" max="13825" width="29.85546875" style="127" customWidth="1"/>
    <col min="13826" max="13826" width="15.28515625" style="127" customWidth="1"/>
    <col min="13827" max="13827" width="14.5703125" style="127" customWidth="1"/>
    <col min="13828" max="13828" width="14" style="127" customWidth="1"/>
    <col min="13829" max="13829" width="19.140625" style="127" customWidth="1"/>
    <col min="13830" max="13830" width="8.28515625" style="127" customWidth="1"/>
    <col min="13831" max="13831" width="7.7109375" style="127" customWidth="1"/>
    <col min="13832" max="13832" width="7" style="127" customWidth="1"/>
    <col min="13833" max="13833" width="6.42578125" style="127" customWidth="1"/>
    <col min="13834" max="13834" width="7.7109375" style="127" customWidth="1"/>
    <col min="13835" max="13835" width="7.42578125" style="127" customWidth="1"/>
    <col min="13836" max="13837" width="8" style="127" customWidth="1"/>
    <col min="13838" max="14080" width="9.140625" style="127"/>
    <col min="14081" max="14081" width="29.85546875" style="127" customWidth="1"/>
    <col min="14082" max="14082" width="15.28515625" style="127" customWidth="1"/>
    <col min="14083" max="14083" width="14.5703125" style="127" customWidth="1"/>
    <col min="14084" max="14084" width="14" style="127" customWidth="1"/>
    <col min="14085" max="14085" width="19.140625" style="127" customWidth="1"/>
    <col min="14086" max="14086" width="8.28515625" style="127" customWidth="1"/>
    <col min="14087" max="14087" width="7.7109375" style="127" customWidth="1"/>
    <col min="14088" max="14088" width="7" style="127" customWidth="1"/>
    <col min="14089" max="14089" width="6.42578125" style="127" customWidth="1"/>
    <col min="14090" max="14090" width="7.7109375" style="127" customWidth="1"/>
    <col min="14091" max="14091" width="7.42578125" style="127" customWidth="1"/>
    <col min="14092" max="14093" width="8" style="127" customWidth="1"/>
    <col min="14094" max="14336" width="9.140625" style="127"/>
    <col min="14337" max="14337" width="29.85546875" style="127" customWidth="1"/>
    <col min="14338" max="14338" width="15.28515625" style="127" customWidth="1"/>
    <col min="14339" max="14339" width="14.5703125" style="127" customWidth="1"/>
    <col min="14340" max="14340" width="14" style="127" customWidth="1"/>
    <col min="14341" max="14341" width="19.140625" style="127" customWidth="1"/>
    <col min="14342" max="14342" width="8.28515625" style="127" customWidth="1"/>
    <col min="14343" max="14343" width="7.7109375" style="127" customWidth="1"/>
    <col min="14344" max="14344" width="7" style="127" customWidth="1"/>
    <col min="14345" max="14345" width="6.42578125" style="127" customWidth="1"/>
    <col min="14346" max="14346" width="7.7109375" style="127" customWidth="1"/>
    <col min="14347" max="14347" width="7.42578125" style="127" customWidth="1"/>
    <col min="14348" max="14349" width="8" style="127" customWidth="1"/>
    <col min="14350" max="14592" width="9.140625" style="127"/>
    <col min="14593" max="14593" width="29.85546875" style="127" customWidth="1"/>
    <col min="14594" max="14594" width="15.28515625" style="127" customWidth="1"/>
    <col min="14595" max="14595" width="14.5703125" style="127" customWidth="1"/>
    <col min="14596" max="14596" width="14" style="127" customWidth="1"/>
    <col min="14597" max="14597" width="19.140625" style="127" customWidth="1"/>
    <col min="14598" max="14598" width="8.28515625" style="127" customWidth="1"/>
    <col min="14599" max="14599" width="7.7109375" style="127" customWidth="1"/>
    <col min="14600" max="14600" width="7" style="127" customWidth="1"/>
    <col min="14601" max="14601" width="6.42578125" style="127" customWidth="1"/>
    <col min="14602" max="14602" width="7.7109375" style="127" customWidth="1"/>
    <col min="14603" max="14603" width="7.42578125" style="127" customWidth="1"/>
    <col min="14604" max="14605" width="8" style="127" customWidth="1"/>
    <col min="14606" max="14848" width="9.140625" style="127"/>
    <col min="14849" max="14849" width="29.85546875" style="127" customWidth="1"/>
    <col min="14850" max="14850" width="15.28515625" style="127" customWidth="1"/>
    <col min="14851" max="14851" width="14.5703125" style="127" customWidth="1"/>
    <col min="14852" max="14852" width="14" style="127" customWidth="1"/>
    <col min="14853" max="14853" width="19.140625" style="127" customWidth="1"/>
    <col min="14854" max="14854" width="8.28515625" style="127" customWidth="1"/>
    <col min="14855" max="14855" width="7.7109375" style="127" customWidth="1"/>
    <col min="14856" max="14856" width="7" style="127" customWidth="1"/>
    <col min="14857" max="14857" width="6.42578125" style="127" customWidth="1"/>
    <col min="14858" max="14858" width="7.7109375" style="127" customWidth="1"/>
    <col min="14859" max="14859" width="7.42578125" style="127" customWidth="1"/>
    <col min="14860" max="14861" width="8" style="127" customWidth="1"/>
    <col min="14862" max="15104" width="9.140625" style="127"/>
    <col min="15105" max="15105" width="29.85546875" style="127" customWidth="1"/>
    <col min="15106" max="15106" width="15.28515625" style="127" customWidth="1"/>
    <col min="15107" max="15107" width="14.5703125" style="127" customWidth="1"/>
    <col min="15108" max="15108" width="14" style="127" customWidth="1"/>
    <col min="15109" max="15109" width="19.140625" style="127" customWidth="1"/>
    <col min="15110" max="15110" width="8.28515625" style="127" customWidth="1"/>
    <col min="15111" max="15111" width="7.7109375" style="127" customWidth="1"/>
    <col min="15112" max="15112" width="7" style="127" customWidth="1"/>
    <col min="15113" max="15113" width="6.42578125" style="127" customWidth="1"/>
    <col min="15114" max="15114" width="7.7109375" style="127" customWidth="1"/>
    <col min="15115" max="15115" width="7.42578125" style="127" customWidth="1"/>
    <col min="15116" max="15117" width="8" style="127" customWidth="1"/>
    <col min="15118" max="15360" width="9.140625" style="127"/>
    <col min="15361" max="15361" width="29.85546875" style="127" customWidth="1"/>
    <col min="15362" max="15362" width="15.28515625" style="127" customWidth="1"/>
    <col min="15363" max="15363" width="14.5703125" style="127" customWidth="1"/>
    <col min="15364" max="15364" width="14" style="127" customWidth="1"/>
    <col min="15365" max="15365" width="19.140625" style="127" customWidth="1"/>
    <col min="15366" max="15366" width="8.28515625" style="127" customWidth="1"/>
    <col min="15367" max="15367" width="7.7109375" style="127" customWidth="1"/>
    <col min="15368" max="15368" width="7" style="127" customWidth="1"/>
    <col min="15369" max="15369" width="6.42578125" style="127" customWidth="1"/>
    <col min="15370" max="15370" width="7.7109375" style="127" customWidth="1"/>
    <col min="15371" max="15371" width="7.42578125" style="127" customWidth="1"/>
    <col min="15372" max="15373" width="8" style="127" customWidth="1"/>
    <col min="15374" max="15616" width="9.140625" style="127"/>
    <col min="15617" max="15617" width="29.85546875" style="127" customWidth="1"/>
    <col min="15618" max="15618" width="15.28515625" style="127" customWidth="1"/>
    <col min="15619" max="15619" width="14.5703125" style="127" customWidth="1"/>
    <col min="15620" max="15620" width="14" style="127" customWidth="1"/>
    <col min="15621" max="15621" width="19.140625" style="127" customWidth="1"/>
    <col min="15622" max="15622" width="8.28515625" style="127" customWidth="1"/>
    <col min="15623" max="15623" width="7.7109375" style="127" customWidth="1"/>
    <col min="15624" max="15624" width="7" style="127" customWidth="1"/>
    <col min="15625" max="15625" width="6.42578125" style="127" customWidth="1"/>
    <col min="15626" max="15626" width="7.7109375" style="127" customWidth="1"/>
    <col min="15627" max="15627" width="7.42578125" style="127" customWidth="1"/>
    <col min="15628" max="15629" width="8" style="127" customWidth="1"/>
    <col min="15630" max="15872" width="9.140625" style="127"/>
    <col min="15873" max="15873" width="29.85546875" style="127" customWidth="1"/>
    <col min="15874" max="15874" width="15.28515625" style="127" customWidth="1"/>
    <col min="15875" max="15875" width="14.5703125" style="127" customWidth="1"/>
    <col min="15876" max="15876" width="14" style="127" customWidth="1"/>
    <col min="15877" max="15877" width="19.140625" style="127" customWidth="1"/>
    <col min="15878" max="15878" width="8.28515625" style="127" customWidth="1"/>
    <col min="15879" max="15879" width="7.7109375" style="127" customWidth="1"/>
    <col min="15880" max="15880" width="7" style="127" customWidth="1"/>
    <col min="15881" max="15881" width="6.42578125" style="127" customWidth="1"/>
    <col min="15882" max="15882" width="7.7109375" style="127" customWidth="1"/>
    <col min="15883" max="15883" width="7.42578125" style="127" customWidth="1"/>
    <col min="15884" max="15885" width="8" style="127" customWidth="1"/>
    <col min="15886" max="16128" width="9.140625" style="127"/>
    <col min="16129" max="16129" width="29.85546875" style="127" customWidth="1"/>
    <col min="16130" max="16130" width="15.28515625" style="127" customWidth="1"/>
    <col min="16131" max="16131" width="14.5703125" style="127" customWidth="1"/>
    <col min="16132" max="16132" width="14" style="127" customWidth="1"/>
    <col min="16133" max="16133" width="19.140625" style="127" customWidth="1"/>
    <col min="16134" max="16134" width="8.28515625" style="127" customWidth="1"/>
    <col min="16135" max="16135" width="7.7109375" style="127" customWidth="1"/>
    <col min="16136" max="16136" width="7" style="127" customWidth="1"/>
    <col min="16137" max="16137" width="6.42578125" style="127" customWidth="1"/>
    <col min="16138" max="16138" width="7.7109375" style="127" customWidth="1"/>
    <col min="16139" max="16139" width="7.42578125" style="127" customWidth="1"/>
    <col min="16140" max="16141" width="8" style="127" customWidth="1"/>
    <col min="16142" max="16384" width="9.140625" style="127"/>
  </cols>
  <sheetData>
    <row r="1" spans="1:5" x14ac:dyDescent="0.25">
      <c r="A1" s="130"/>
    </row>
    <row r="2" spans="1:5" ht="15.6" customHeight="1" x14ac:dyDescent="0.25">
      <c r="A2" s="367" t="s">
        <v>102</v>
      </c>
      <c r="B2" s="369" t="s">
        <v>427</v>
      </c>
      <c r="C2" s="367" t="s">
        <v>501</v>
      </c>
      <c r="D2" s="367" t="s">
        <v>429</v>
      </c>
      <c r="E2" s="371" t="s">
        <v>502</v>
      </c>
    </row>
    <row r="3" spans="1:5" ht="30" customHeight="1" x14ac:dyDescent="0.25">
      <c r="A3" s="368"/>
      <c r="B3" s="370"/>
      <c r="C3" s="368"/>
      <c r="D3" s="368"/>
      <c r="E3" s="371"/>
    </row>
    <row r="4" spans="1:5" ht="15.6" customHeight="1" x14ac:dyDescent="0.25">
      <c r="A4" s="141" t="s">
        <v>503</v>
      </c>
      <c r="B4" s="132" t="s">
        <v>504</v>
      </c>
      <c r="C4" s="133">
        <v>20</v>
      </c>
      <c r="D4" s="133">
        <v>190</v>
      </c>
      <c r="E4" s="134">
        <f>(C4*D4)</f>
        <v>3800</v>
      </c>
    </row>
    <row r="5" spans="1:5" ht="15.6" customHeight="1" x14ac:dyDescent="0.25">
      <c r="A5" s="141" t="s">
        <v>505</v>
      </c>
      <c r="B5" s="132" t="s">
        <v>504</v>
      </c>
      <c r="C5" s="133">
        <v>20</v>
      </c>
      <c r="D5" s="133">
        <v>0</v>
      </c>
      <c r="E5" s="134">
        <f t="shared" ref="E5:E22" si="0">(C5*D5)</f>
        <v>0</v>
      </c>
    </row>
    <row r="6" spans="1:5" ht="15.6" customHeight="1" x14ac:dyDescent="0.25">
      <c r="A6" s="141" t="s">
        <v>506</v>
      </c>
      <c r="B6" s="132" t="s">
        <v>504</v>
      </c>
      <c r="C6" s="133">
        <v>200</v>
      </c>
      <c r="D6" s="133">
        <v>2</v>
      </c>
      <c r="E6" s="134">
        <f t="shared" si="0"/>
        <v>400</v>
      </c>
    </row>
    <row r="7" spans="1:5" ht="15.6" customHeight="1" x14ac:dyDescent="0.25">
      <c r="A7" s="141" t="s">
        <v>507</v>
      </c>
      <c r="B7" s="132" t="s">
        <v>432</v>
      </c>
      <c r="C7" s="133">
        <v>100</v>
      </c>
      <c r="D7" s="133">
        <v>20</v>
      </c>
      <c r="E7" s="134">
        <f t="shared" si="0"/>
        <v>2000</v>
      </c>
    </row>
    <row r="8" spans="1:5" ht="15.6" customHeight="1" x14ac:dyDescent="0.25">
      <c r="A8" s="141" t="s">
        <v>470</v>
      </c>
      <c r="B8" s="132" t="s">
        <v>437</v>
      </c>
      <c r="C8" s="133">
        <v>20</v>
      </c>
      <c r="D8" s="133">
        <v>15</v>
      </c>
      <c r="E8" s="134">
        <f t="shared" si="0"/>
        <v>300</v>
      </c>
    </row>
    <row r="9" spans="1:5" ht="15.6" customHeight="1" x14ac:dyDescent="0.25">
      <c r="A9" s="141" t="s">
        <v>508</v>
      </c>
      <c r="B9" s="132" t="s">
        <v>432</v>
      </c>
      <c r="C9" s="133">
        <v>20</v>
      </c>
      <c r="D9" s="133">
        <v>0</v>
      </c>
      <c r="E9" s="134">
        <f t="shared" si="0"/>
        <v>0</v>
      </c>
    </row>
    <row r="10" spans="1:5" ht="15.6" customHeight="1" x14ac:dyDescent="0.25">
      <c r="A10" s="141" t="s">
        <v>509</v>
      </c>
      <c r="B10" s="132" t="s">
        <v>432</v>
      </c>
      <c r="C10" s="133">
        <v>10</v>
      </c>
      <c r="D10" s="133">
        <v>30</v>
      </c>
      <c r="E10" s="134">
        <f t="shared" si="0"/>
        <v>300</v>
      </c>
    </row>
    <row r="11" spans="1:5" ht="15.6" customHeight="1" x14ac:dyDescent="0.25">
      <c r="A11" s="141" t="s">
        <v>510</v>
      </c>
      <c r="B11" s="132" t="s">
        <v>432</v>
      </c>
      <c r="C11" s="133">
        <v>10</v>
      </c>
      <c r="D11" s="133">
        <v>15</v>
      </c>
      <c r="E11" s="134">
        <f t="shared" si="0"/>
        <v>150</v>
      </c>
    </row>
    <row r="12" spans="1:5" ht="15.6" customHeight="1" x14ac:dyDescent="0.25">
      <c r="A12" s="141" t="s">
        <v>511</v>
      </c>
      <c r="B12" s="132" t="s">
        <v>432</v>
      </c>
      <c r="C12" s="133">
        <v>100</v>
      </c>
      <c r="D12" s="133">
        <v>0</v>
      </c>
      <c r="E12" s="134">
        <f t="shared" si="0"/>
        <v>0</v>
      </c>
    </row>
    <row r="13" spans="1:5" ht="15.6" customHeight="1" x14ac:dyDescent="0.25">
      <c r="A13" s="141" t="s">
        <v>512</v>
      </c>
      <c r="B13" s="132" t="s">
        <v>432</v>
      </c>
      <c r="C13" s="133">
        <v>6</v>
      </c>
      <c r="D13" s="133">
        <v>180</v>
      </c>
      <c r="E13" s="134">
        <f t="shared" si="0"/>
        <v>1080</v>
      </c>
    </row>
    <row r="14" spans="1:5" ht="15.6" customHeight="1" x14ac:dyDescent="0.25">
      <c r="A14" s="141" t="s">
        <v>513</v>
      </c>
      <c r="B14" s="132" t="s">
        <v>432</v>
      </c>
      <c r="C14" s="133">
        <v>6</v>
      </c>
      <c r="D14" s="133">
        <v>180</v>
      </c>
      <c r="E14" s="134">
        <f t="shared" si="0"/>
        <v>1080</v>
      </c>
    </row>
    <row r="15" spans="1:5" ht="15.6" customHeight="1" x14ac:dyDescent="0.25">
      <c r="A15" s="141" t="s">
        <v>514</v>
      </c>
      <c r="B15" s="132" t="s">
        <v>515</v>
      </c>
      <c r="C15" s="133">
        <v>5</v>
      </c>
      <c r="D15" s="133">
        <v>0</v>
      </c>
      <c r="E15" s="134">
        <f t="shared" si="0"/>
        <v>0</v>
      </c>
    </row>
    <row r="16" spans="1:5" ht="15.6" customHeight="1" x14ac:dyDescent="0.25">
      <c r="A16" s="141" t="s">
        <v>516</v>
      </c>
      <c r="B16" s="132" t="s">
        <v>515</v>
      </c>
      <c r="C16" s="133">
        <v>5</v>
      </c>
      <c r="D16" s="133">
        <v>0</v>
      </c>
      <c r="E16" s="134">
        <f t="shared" si="0"/>
        <v>0</v>
      </c>
    </row>
    <row r="17" spans="1:5" ht="15.6" customHeight="1" x14ac:dyDescent="0.25">
      <c r="A17" s="141" t="s">
        <v>517</v>
      </c>
      <c r="B17" s="132" t="s">
        <v>515</v>
      </c>
      <c r="C17" s="133">
        <v>100</v>
      </c>
      <c r="D17" s="133">
        <v>0</v>
      </c>
      <c r="E17" s="134">
        <f t="shared" si="0"/>
        <v>0</v>
      </c>
    </row>
    <row r="18" spans="1:5" ht="15.6" customHeight="1" x14ac:dyDescent="0.25">
      <c r="A18" s="141" t="s">
        <v>518</v>
      </c>
      <c r="B18" s="132" t="s">
        <v>437</v>
      </c>
      <c r="C18" s="133">
        <v>20</v>
      </c>
      <c r="D18" s="133">
        <v>45</v>
      </c>
      <c r="E18" s="134">
        <f t="shared" si="0"/>
        <v>900</v>
      </c>
    </row>
    <row r="19" spans="1:5" ht="15.6" customHeight="1" x14ac:dyDescent="0.25">
      <c r="A19" s="141" t="s">
        <v>519</v>
      </c>
      <c r="B19" s="132" t="s">
        <v>432</v>
      </c>
      <c r="C19" s="133">
        <v>100</v>
      </c>
      <c r="D19" s="133">
        <v>2</v>
      </c>
      <c r="E19" s="134">
        <f t="shared" si="0"/>
        <v>200</v>
      </c>
    </row>
    <row r="20" spans="1:5" ht="15.6" customHeight="1" x14ac:dyDescent="0.25">
      <c r="A20" s="141" t="s">
        <v>520</v>
      </c>
      <c r="B20" s="132" t="s">
        <v>432</v>
      </c>
      <c r="C20" s="133">
        <v>100</v>
      </c>
      <c r="D20" s="133">
        <v>8</v>
      </c>
      <c r="E20" s="134">
        <f t="shared" si="0"/>
        <v>800</v>
      </c>
    </row>
    <row r="21" spans="1:5" x14ac:dyDescent="0.25">
      <c r="A21" s="141" t="s">
        <v>521</v>
      </c>
      <c r="B21" s="132" t="s">
        <v>522</v>
      </c>
      <c r="C21" s="133">
        <v>100</v>
      </c>
      <c r="D21" s="133">
        <v>0</v>
      </c>
      <c r="E21" s="134">
        <f t="shared" si="0"/>
        <v>0</v>
      </c>
    </row>
    <row r="22" spans="1:5" x14ac:dyDescent="0.25">
      <c r="A22" s="141" t="s">
        <v>446</v>
      </c>
      <c r="B22" s="132" t="s">
        <v>432</v>
      </c>
      <c r="C22" s="133">
        <v>100</v>
      </c>
      <c r="D22" s="133">
        <v>0</v>
      </c>
      <c r="E22" s="134">
        <f t="shared" si="0"/>
        <v>0</v>
      </c>
    </row>
    <row r="23" spans="1:5" x14ac:dyDescent="0.25">
      <c r="A23" s="386" t="s">
        <v>523</v>
      </c>
      <c r="B23" s="387"/>
      <c r="C23" s="387"/>
      <c r="D23" s="388"/>
      <c r="E23" s="142">
        <f>SUM(E4:E22)</f>
        <v>11010</v>
      </c>
    </row>
    <row r="27" spans="1:5" x14ac:dyDescent="0.25">
      <c r="A27" s="136"/>
      <c r="B27" s="137"/>
      <c r="C27" s="137"/>
      <c r="D27" s="137"/>
      <c r="E27" s="137"/>
    </row>
  </sheetData>
  <mergeCells count="6">
    <mergeCell ref="E2:E3"/>
    <mergeCell ref="A23:D23"/>
    <mergeCell ref="A2:A3"/>
    <mergeCell ref="B2:B3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zoomScaleNormal="100" zoomScaleSheetLayoutView="100" workbookViewId="0">
      <selection activeCell="L21" sqref="L21"/>
    </sheetView>
  </sheetViews>
  <sheetFormatPr defaultRowHeight="15" x14ac:dyDescent="0.25"/>
  <cols>
    <col min="1" max="1" width="3.28515625" customWidth="1"/>
    <col min="2" max="2" width="7.28515625" customWidth="1"/>
    <col min="3" max="3" width="25.42578125" customWidth="1"/>
    <col min="5" max="5" width="11.42578125" customWidth="1"/>
    <col min="6" max="6" width="12.140625" customWidth="1"/>
    <col min="7" max="7" width="15.85546875" customWidth="1"/>
  </cols>
  <sheetData>
    <row r="2" spans="2:7" ht="15.75" x14ac:dyDescent="0.25">
      <c r="B2" s="344" t="s">
        <v>224</v>
      </c>
      <c r="C2" s="337"/>
      <c r="D2" s="337"/>
      <c r="E2" s="337"/>
      <c r="F2" s="337"/>
      <c r="G2" s="337"/>
    </row>
    <row r="3" spans="2:7" ht="15.75" thickBot="1" x14ac:dyDescent="0.3">
      <c r="B3" s="12"/>
    </row>
    <row r="4" spans="2:7" ht="45.75" thickBot="1" x14ac:dyDescent="0.3">
      <c r="B4" s="20" t="s">
        <v>67</v>
      </c>
      <c r="C4" s="21" t="s">
        <v>225</v>
      </c>
      <c r="D4" s="21" t="s">
        <v>226</v>
      </c>
      <c r="E4" s="21" t="s">
        <v>227</v>
      </c>
      <c r="F4" s="21" t="s">
        <v>228</v>
      </c>
      <c r="G4" s="21" t="s">
        <v>229</v>
      </c>
    </row>
    <row r="5" spans="2:7" ht="15.75" thickBot="1" x14ac:dyDescent="0.3">
      <c r="B5" s="3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</row>
    <row r="6" spans="2:7" ht="51" customHeight="1" thickBot="1" x14ac:dyDescent="0.3">
      <c r="B6" s="72">
        <v>1</v>
      </c>
      <c r="C6" s="2" t="s">
        <v>363</v>
      </c>
      <c r="D6" s="83">
        <v>7</v>
      </c>
      <c r="E6" s="83"/>
      <c r="F6" s="83">
        <v>1450</v>
      </c>
      <c r="G6" s="2">
        <v>60122</v>
      </c>
    </row>
    <row r="7" spans="2:7" ht="30.75" thickBot="1" x14ac:dyDescent="0.3">
      <c r="B7" s="72">
        <v>2</v>
      </c>
      <c r="C7" s="2" t="s">
        <v>364</v>
      </c>
      <c r="D7" s="83">
        <v>6</v>
      </c>
      <c r="E7" s="83">
        <v>11</v>
      </c>
      <c r="F7" s="83">
        <v>207</v>
      </c>
      <c r="G7" s="2">
        <f t="shared" ref="G7:G9" si="0">(D7*E7*F7)</f>
        <v>13662</v>
      </c>
    </row>
    <row r="8" spans="2:7" ht="30.75" thickBot="1" x14ac:dyDescent="0.3">
      <c r="B8" s="72">
        <v>3</v>
      </c>
      <c r="C8" s="2" t="s">
        <v>365</v>
      </c>
      <c r="D8" s="83">
        <v>7</v>
      </c>
      <c r="E8" s="83">
        <v>12</v>
      </c>
      <c r="F8" s="83">
        <v>124</v>
      </c>
      <c r="G8" s="2">
        <f>(D8*E8*F8)</f>
        <v>10416</v>
      </c>
    </row>
    <row r="9" spans="2:7" ht="15.75" thickBot="1" x14ac:dyDescent="0.3">
      <c r="B9" s="4">
        <v>4</v>
      </c>
      <c r="C9" s="19" t="s">
        <v>366</v>
      </c>
      <c r="D9" s="83">
        <v>7</v>
      </c>
      <c r="E9" s="83"/>
      <c r="F9" s="83"/>
      <c r="G9" s="2">
        <f t="shared" si="0"/>
        <v>0</v>
      </c>
    </row>
    <row r="10" spans="2:7" ht="15.75" thickBot="1" x14ac:dyDescent="0.3">
      <c r="B10" s="4">
        <v>5</v>
      </c>
      <c r="C10" s="19" t="s">
        <v>368</v>
      </c>
      <c r="D10" s="83"/>
      <c r="E10" s="83">
        <v>12</v>
      </c>
      <c r="F10" s="83">
        <v>8900</v>
      </c>
      <c r="G10" s="2">
        <f>F10*E10</f>
        <v>106800</v>
      </c>
    </row>
    <row r="11" spans="2:7" ht="15.75" thickBot="1" x14ac:dyDescent="0.3">
      <c r="B11" s="4">
        <v>6</v>
      </c>
      <c r="C11" s="19" t="s">
        <v>367</v>
      </c>
      <c r="D11" s="83"/>
      <c r="E11" s="83"/>
      <c r="F11" s="19"/>
      <c r="G11" s="2"/>
    </row>
    <row r="12" spans="2:7" ht="15.75" thickBot="1" x14ac:dyDescent="0.3">
      <c r="B12" s="4"/>
      <c r="C12" s="2" t="s">
        <v>221</v>
      </c>
      <c r="D12" s="2" t="s">
        <v>5</v>
      </c>
      <c r="E12" s="2" t="s">
        <v>5</v>
      </c>
      <c r="F12" s="2" t="s">
        <v>5</v>
      </c>
      <c r="G12" s="84">
        <f>SUM(G6:G11)</f>
        <v>191000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topLeftCell="B1" zoomScaleNormal="100" zoomScaleSheetLayoutView="100" workbookViewId="0">
      <selection activeCell="F19" sqref="F19"/>
    </sheetView>
  </sheetViews>
  <sheetFormatPr defaultRowHeight="15" x14ac:dyDescent="0.25"/>
  <cols>
    <col min="1" max="1" width="4.28515625" customWidth="1"/>
    <col min="2" max="2" width="5.85546875" customWidth="1"/>
    <col min="3" max="3" width="20.140625" customWidth="1"/>
    <col min="4" max="4" width="14.42578125" customWidth="1"/>
    <col min="5" max="5" width="14.85546875" customWidth="1"/>
    <col min="6" max="6" width="22.7109375" customWidth="1"/>
    <col min="8" max="8" width="10.5703125" bestFit="1" customWidth="1"/>
  </cols>
  <sheetData>
    <row r="2" spans="2:8" ht="15.75" x14ac:dyDescent="0.25">
      <c r="B2" s="344" t="s">
        <v>230</v>
      </c>
      <c r="C2" s="337"/>
      <c r="D2" s="337"/>
      <c r="E2" s="337"/>
      <c r="F2" s="337"/>
    </row>
    <row r="3" spans="2:8" ht="15.75" thickBot="1" x14ac:dyDescent="0.3">
      <c r="B3" s="12"/>
    </row>
    <row r="4" spans="2:8" ht="45.75" thickBot="1" x14ac:dyDescent="0.3">
      <c r="B4" s="20" t="s">
        <v>67</v>
      </c>
      <c r="C4" s="21" t="s">
        <v>1</v>
      </c>
      <c r="D4" s="21" t="s">
        <v>231</v>
      </c>
      <c r="E4" s="21" t="s">
        <v>232</v>
      </c>
      <c r="F4" s="21" t="s">
        <v>233</v>
      </c>
    </row>
    <row r="5" spans="2:8" ht="15.75" thickBot="1" x14ac:dyDescent="0.3">
      <c r="B5" s="3">
        <v>1</v>
      </c>
      <c r="C5" s="2">
        <v>2</v>
      </c>
      <c r="D5" s="2">
        <v>3</v>
      </c>
      <c r="E5" s="2">
        <v>4</v>
      </c>
      <c r="F5" s="2">
        <v>5</v>
      </c>
    </row>
    <row r="6" spans="2:8" ht="15.75" thickBot="1" x14ac:dyDescent="0.3">
      <c r="B6" s="72"/>
      <c r="C6" s="2" t="s">
        <v>369</v>
      </c>
      <c r="D6" s="82">
        <v>102201.25786100001</v>
      </c>
      <c r="E6" s="2">
        <v>6.36</v>
      </c>
      <c r="F6" s="84">
        <f>D6*E6</f>
        <v>649999.99999596004</v>
      </c>
    </row>
    <row r="7" spans="2:8" ht="15.75" thickBot="1" x14ac:dyDescent="0.3">
      <c r="B7" s="72"/>
      <c r="C7" s="2" t="s">
        <v>370</v>
      </c>
      <c r="D7" s="82">
        <v>649.83318099999997</v>
      </c>
      <c r="E7" s="2">
        <v>2637.6</v>
      </c>
      <c r="F7" s="84">
        <f t="shared" ref="F7:F13" si="0">D7*E7</f>
        <v>1713999.9982055998</v>
      </c>
      <c r="H7" s="125"/>
    </row>
    <row r="8" spans="2:8" ht="30.75" thickBot="1" x14ac:dyDescent="0.3">
      <c r="B8" s="72"/>
      <c r="C8" s="2" t="s">
        <v>371</v>
      </c>
      <c r="D8" s="2">
        <v>1140</v>
      </c>
      <c r="E8" s="2">
        <v>100.32</v>
      </c>
      <c r="F8" s="84">
        <f t="shared" si="0"/>
        <v>114364.79999999999</v>
      </c>
    </row>
    <row r="9" spans="2:8" ht="30.75" thickBot="1" x14ac:dyDescent="0.3">
      <c r="B9" s="72"/>
      <c r="C9" s="2" t="s">
        <v>372</v>
      </c>
      <c r="D9" s="2">
        <v>1752.1198850000001</v>
      </c>
      <c r="E9" s="2">
        <v>258.58</v>
      </c>
      <c r="F9" s="84">
        <f t="shared" si="0"/>
        <v>453063.15986329998</v>
      </c>
    </row>
    <row r="10" spans="2:8" ht="15.75" thickBot="1" x14ac:dyDescent="0.3">
      <c r="B10" s="72"/>
      <c r="C10" s="2" t="s">
        <v>373</v>
      </c>
      <c r="D10" s="2">
        <v>2517.8168467700002</v>
      </c>
      <c r="E10" s="2">
        <v>144.36000000000001</v>
      </c>
      <c r="F10" s="84">
        <f t="shared" si="0"/>
        <v>363472.03999971726</v>
      </c>
    </row>
    <row r="11" spans="2:8" ht="30.75" thickBot="1" x14ac:dyDescent="0.3">
      <c r="B11" s="72"/>
      <c r="C11" s="2" t="s">
        <v>374</v>
      </c>
      <c r="D11" s="2">
        <v>220</v>
      </c>
      <c r="E11" s="2">
        <v>170</v>
      </c>
      <c r="F11" s="84">
        <f t="shared" si="0"/>
        <v>37400</v>
      </c>
    </row>
    <row r="12" spans="2:8" ht="75.75" thickBot="1" x14ac:dyDescent="0.3">
      <c r="B12" s="4"/>
      <c r="C12" s="19" t="s">
        <v>657</v>
      </c>
      <c r="D12" s="83">
        <v>68</v>
      </c>
      <c r="E12" s="83">
        <v>972.24</v>
      </c>
      <c r="F12" s="84">
        <f t="shared" si="0"/>
        <v>66112.320000000007</v>
      </c>
    </row>
    <row r="13" spans="2:8" ht="75.75" thickBot="1" x14ac:dyDescent="0.3">
      <c r="B13" s="4"/>
      <c r="C13" s="19" t="s">
        <v>658</v>
      </c>
      <c r="D13" s="83">
        <v>10.360858</v>
      </c>
      <c r="E13" s="83">
        <v>1292.1400000000001</v>
      </c>
      <c r="F13" s="84">
        <f t="shared" si="0"/>
        <v>13387.679056120001</v>
      </c>
    </row>
    <row r="14" spans="2:8" ht="15.75" thickBot="1" x14ac:dyDescent="0.3">
      <c r="B14" s="4"/>
      <c r="C14" s="2" t="s">
        <v>221</v>
      </c>
      <c r="D14" s="19"/>
      <c r="E14" s="2" t="s">
        <v>5</v>
      </c>
      <c r="F14" s="81">
        <f>SUM(F6:F13)</f>
        <v>3411799.9971206971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opLeftCell="B1" zoomScaleNormal="100" zoomScaleSheetLayoutView="100" workbookViewId="0">
      <selection activeCell="E8" sqref="E8"/>
    </sheetView>
  </sheetViews>
  <sheetFormatPr defaultRowHeight="15" x14ac:dyDescent="0.25"/>
  <cols>
    <col min="1" max="1" width="3.85546875" customWidth="1"/>
    <col min="2" max="2" width="7" customWidth="1"/>
    <col min="3" max="3" width="18.85546875" customWidth="1"/>
    <col min="4" max="4" width="14.7109375" customWidth="1"/>
    <col min="5" max="5" width="13.140625" customWidth="1"/>
    <col min="6" max="6" width="16" customWidth="1"/>
  </cols>
  <sheetData>
    <row r="2" spans="2:6" ht="15.75" x14ac:dyDescent="0.25">
      <c r="B2" s="344" t="s">
        <v>234</v>
      </c>
      <c r="C2" s="337"/>
      <c r="D2" s="337"/>
      <c r="E2" s="337"/>
      <c r="F2" s="337"/>
    </row>
    <row r="3" spans="2:6" ht="15.75" x14ac:dyDescent="0.25">
      <c r="B3" s="344" t="s">
        <v>235</v>
      </c>
      <c r="C3" s="337"/>
      <c r="D3" s="337"/>
      <c r="E3" s="337"/>
      <c r="F3" s="337"/>
    </row>
    <row r="4" spans="2:6" ht="15.75" thickBot="1" x14ac:dyDescent="0.3">
      <c r="B4" s="12"/>
    </row>
    <row r="5" spans="2:6" ht="45.75" thickBot="1" x14ac:dyDescent="0.3">
      <c r="B5" s="20" t="s">
        <v>67</v>
      </c>
      <c r="C5" s="21" t="s">
        <v>225</v>
      </c>
      <c r="D5" s="21" t="s">
        <v>236</v>
      </c>
      <c r="E5" s="21" t="s">
        <v>237</v>
      </c>
      <c r="F5" s="21" t="s">
        <v>233</v>
      </c>
    </row>
    <row r="6" spans="2:6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</row>
    <row r="7" spans="2:6" ht="30.75" thickBot="1" x14ac:dyDescent="0.3">
      <c r="B7" s="4"/>
      <c r="C7" s="19" t="s">
        <v>375</v>
      </c>
      <c r="D7" s="19">
        <v>2</v>
      </c>
      <c r="E7" s="19">
        <v>0</v>
      </c>
      <c r="F7" s="81">
        <f>D7*E7</f>
        <v>0</v>
      </c>
    </row>
    <row r="8" spans="2:6" ht="15.75" thickBot="1" x14ac:dyDescent="0.3">
      <c r="B8" s="4"/>
      <c r="C8" s="19"/>
      <c r="D8" s="19">
        <v>3</v>
      </c>
      <c r="E8" s="19"/>
      <c r="F8" s="81"/>
    </row>
    <row r="9" spans="2:6" ht="15.75" thickBot="1" x14ac:dyDescent="0.3">
      <c r="B9" s="4"/>
      <c r="C9" s="2" t="s">
        <v>221</v>
      </c>
      <c r="D9" s="19"/>
      <c r="E9" s="19"/>
      <c r="F9" s="81">
        <f>F7</f>
        <v>0</v>
      </c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7"/>
  <sheetViews>
    <sheetView topLeftCell="A4" zoomScaleNormal="100" zoomScaleSheetLayoutView="100" workbookViewId="0">
      <selection activeCell="G15" sqref="G15"/>
    </sheetView>
  </sheetViews>
  <sheetFormatPr defaultRowHeight="15" x14ac:dyDescent="0.25"/>
  <cols>
    <col min="1" max="1" width="3.140625" customWidth="1"/>
    <col min="2" max="2" width="6.7109375" customWidth="1"/>
    <col min="3" max="3" width="31.140625" customWidth="1"/>
    <col min="4" max="4" width="15.42578125" customWidth="1"/>
    <col min="5" max="5" width="12" customWidth="1"/>
    <col min="6" max="6" width="14.85546875" customWidth="1"/>
    <col min="7" max="7" width="16.7109375" customWidth="1"/>
  </cols>
  <sheetData>
    <row r="2" spans="2:7" ht="15.75" x14ac:dyDescent="0.25">
      <c r="B2" s="344" t="s">
        <v>238</v>
      </c>
      <c r="C2" s="337"/>
      <c r="D2" s="337"/>
      <c r="E2" s="337"/>
      <c r="F2" s="337"/>
      <c r="G2" s="337"/>
    </row>
    <row r="3" spans="2:7" ht="15.75" x14ac:dyDescent="0.25">
      <c r="B3" s="344" t="s">
        <v>239</v>
      </c>
      <c r="C3" s="337"/>
      <c r="D3" s="337"/>
      <c r="E3" s="337"/>
      <c r="F3" s="337"/>
      <c r="G3" s="337"/>
    </row>
    <row r="4" spans="2:7" ht="15.75" thickBot="1" x14ac:dyDescent="0.3">
      <c r="B4" s="12"/>
    </row>
    <row r="5" spans="2:7" ht="45.75" thickBot="1" x14ac:dyDescent="0.3">
      <c r="B5" s="20" t="s">
        <v>67</v>
      </c>
      <c r="C5" s="21" t="s">
        <v>225</v>
      </c>
      <c r="D5" s="21" t="s">
        <v>240</v>
      </c>
      <c r="E5" s="21" t="s">
        <v>241</v>
      </c>
      <c r="F5" s="21" t="s">
        <v>242</v>
      </c>
      <c r="G5" s="21" t="s">
        <v>243</v>
      </c>
    </row>
    <row r="6" spans="2:7" x14ac:dyDescent="0.25">
      <c r="B6" s="85">
        <v>1</v>
      </c>
      <c r="C6" s="86">
        <v>2</v>
      </c>
      <c r="D6" s="86">
        <v>3</v>
      </c>
      <c r="E6" s="86">
        <v>4</v>
      </c>
      <c r="F6" s="86">
        <v>5</v>
      </c>
      <c r="G6" s="86">
        <v>6</v>
      </c>
    </row>
    <row r="7" spans="2:7" x14ac:dyDescent="0.25">
      <c r="B7" s="87">
        <v>1</v>
      </c>
      <c r="C7" s="88" t="s">
        <v>387</v>
      </c>
      <c r="D7" s="93" t="s">
        <v>404</v>
      </c>
      <c r="E7" s="93"/>
      <c r="F7" s="93"/>
      <c r="G7" s="90">
        <f>F7</f>
        <v>0</v>
      </c>
    </row>
    <row r="8" spans="2:7" x14ac:dyDescent="0.25">
      <c r="B8" s="87">
        <v>2</v>
      </c>
      <c r="C8" s="88" t="s">
        <v>388</v>
      </c>
      <c r="D8" s="93" t="s">
        <v>404</v>
      </c>
      <c r="E8" s="93">
        <v>12</v>
      </c>
      <c r="F8" s="93">
        <v>3000</v>
      </c>
      <c r="G8" s="90">
        <f t="shared" ref="G8:G26" si="0">E8*F8</f>
        <v>36000</v>
      </c>
    </row>
    <row r="9" spans="2:7" ht="30" x14ac:dyDescent="0.25">
      <c r="B9" s="87">
        <v>3</v>
      </c>
      <c r="C9" s="88" t="s">
        <v>389</v>
      </c>
      <c r="D9" s="93" t="s">
        <v>404</v>
      </c>
      <c r="E9" s="93">
        <v>1</v>
      </c>
      <c r="F9" s="93"/>
      <c r="G9" s="90">
        <f t="shared" si="0"/>
        <v>0</v>
      </c>
    </row>
    <row r="10" spans="2:7" x14ac:dyDescent="0.25">
      <c r="B10" s="87">
        <v>4</v>
      </c>
      <c r="C10" s="88" t="s">
        <v>390</v>
      </c>
      <c r="D10" s="93" t="s">
        <v>404</v>
      </c>
      <c r="E10" s="93"/>
      <c r="F10" s="93"/>
      <c r="G10" s="90">
        <f t="shared" si="0"/>
        <v>0</v>
      </c>
    </row>
    <row r="11" spans="2:7" x14ac:dyDescent="0.25">
      <c r="B11" s="87">
        <v>5</v>
      </c>
      <c r="C11" s="88" t="s">
        <v>391</v>
      </c>
      <c r="D11" s="93" t="s">
        <v>404</v>
      </c>
      <c r="E11" s="93">
        <v>4</v>
      </c>
      <c r="F11" s="93">
        <v>5000</v>
      </c>
      <c r="G11" s="90">
        <f t="shared" si="0"/>
        <v>20000</v>
      </c>
    </row>
    <row r="12" spans="2:7" x14ac:dyDescent="0.25">
      <c r="B12" s="87">
        <v>6</v>
      </c>
      <c r="C12" s="88" t="s">
        <v>392</v>
      </c>
      <c r="D12" s="93" t="s">
        <v>404</v>
      </c>
      <c r="E12" s="93">
        <v>1</v>
      </c>
      <c r="F12" s="93">
        <v>0</v>
      </c>
      <c r="G12" s="90">
        <f t="shared" si="0"/>
        <v>0</v>
      </c>
    </row>
    <row r="13" spans="2:7" ht="30" x14ac:dyDescent="0.25">
      <c r="B13" s="87">
        <v>7</v>
      </c>
      <c r="C13" s="88" t="s">
        <v>393</v>
      </c>
      <c r="D13" s="93" t="s">
        <v>404</v>
      </c>
      <c r="E13" s="93">
        <v>1</v>
      </c>
      <c r="F13" s="93">
        <v>0</v>
      </c>
      <c r="G13" s="116">
        <f t="shared" si="0"/>
        <v>0</v>
      </c>
    </row>
    <row r="14" spans="2:7" x14ac:dyDescent="0.25">
      <c r="B14" s="87">
        <v>8</v>
      </c>
      <c r="C14" s="88" t="s">
        <v>394</v>
      </c>
      <c r="D14" s="93" t="s">
        <v>404</v>
      </c>
      <c r="E14" s="93">
        <v>3</v>
      </c>
      <c r="F14" s="93">
        <v>8987.16</v>
      </c>
      <c r="G14" s="90">
        <v>31487.16</v>
      </c>
    </row>
    <row r="15" spans="2:7" x14ac:dyDescent="0.25">
      <c r="B15" s="87">
        <v>9</v>
      </c>
      <c r="C15" s="88" t="s">
        <v>395</v>
      </c>
      <c r="D15" s="93" t="s">
        <v>404</v>
      </c>
      <c r="E15" s="93">
        <v>10</v>
      </c>
      <c r="F15" s="93">
        <v>15000</v>
      </c>
      <c r="G15" s="90">
        <f t="shared" si="0"/>
        <v>150000</v>
      </c>
    </row>
    <row r="16" spans="2:7" x14ac:dyDescent="0.25">
      <c r="B16" s="87">
        <v>10</v>
      </c>
      <c r="C16" s="88" t="s">
        <v>396</v>
      </c>
      <c r="D16" s="93" t="s">
        <v>404</v>
      </c>
      <c r="E16" s="93">
        <v>1</v>
      </c>
      <c r="F16" s="93">
        <v>0</v>
      </c>
      <c r="G16" s="90">
        <f t="shared" si="0"/>
        <v>0</v>
      </c>
    </row>
    <row r="17" spans="2:7" x14ac:dyDescent="0.25">
      <c r="B17" s="87">
        <v>11</v>
      </c>
      <c r="C17" s="88" t="s">
        <v>397</v>
      </c>
      <c r="D17" s="93" t="s">
        <v>404</v>
      </c>
      <c r="E17" s="91">
        <v>1</v>
      </c>
      <c r="F17" s="91">
        <v>0</v>
      </c>
      <c r="G17" s="90">
        <f t="shared" si="0"/>
        <v>0</v>
      </c>
    </row>
    <row r="18" spans="2:7" x14ac:dyDescent="0.25">
      <c r="B18" s="87">
        <v>12</v>
      </c>
      <c r="C18" s="88" t="s">
        <v>405</v>
      </c>
      <c r="D18" s="93" t="s">
        <v>404</v>
      </c>
      <c r="E18" s="92">
        <v>1</v>
      </c>
      <c r="F18" s="92">
        <v>0</v>
      </c>
      <c r="G18" s="90">
        <f t="shared" si="0"/>
        <v>0</v>
      </c>
    </row>
    <row r="19" spans="2:7" x14ac:dyDescent="0.25">
      <c r="B19" s="87">
        <v>13</v>
      </c>
      <c r="C19" s="88" t="s">
        <v>398</v>
      </c>
      <c r="D19" s="93" t="s">
        <v>404</v>
      </c>
      <c r="E19" s="92">
        <v>1</v>
      </c>
      <c r="F19" s="92">
        <v>0</v>
      </c>
      <c r="G19" s="90">
        <f t="shared" si="0"/>
        <v>0</v>
      </c>
    </row>
    <row r="20" spans="2:7" x14ac:dyDescent="0.25">
      <c r="B20" s="87">
        <v>14</v>
      </c>
      <c r="C20" s="88" t="s">
        <v>399</v>
      </c>
      <c r="D20" s="93" t="s">
        <v>404</v>
      </c>
      <c r="E20" s="92">
        <v>12</v>
      </c>
      <c r="F20" s="92">
        <v>3000</v>
      </c>
      <c r="G20" s="90">
        <f t="shared" si="0"/>
        <v>36000</v>
      </c>
    </row>
    <row r="21" spans="2:7" ht="30" x14ac:dyDescent="0.25">
      <c r="B21" s="87">
        <v>15</v>
      </c>
      <c r="C21" s="88" t="s">
        <v>400</v>
      </c>
      <c r="D21" s="93" t="s">
        <v>404</v>
      </c>
      <c r="E21" s="92"/>
      <c r="F21" s="92"/>
      <c r="G21" s="90">
        <v>0</v>
      </c>
    </row>
    <row r="22" spans="2:7" x14ac:dyDescent="0.25">
      <c r="B22" s="87">
        <v>16</v>
      </c>
      <c r="C22" s="88" t="s">
        <v>401</v>
      </c>
      <c r="D22" s="93" t="s">
        <v>404</v>
      </c>
      <c r="E22" s="92">
        <v>2</v>
      </c>
      <c r="F22" s="92">
        <v>20000</v>
      </c>
      <c r="G22" s="90">
        <f t="shared" si="0"/>
        <v>40000</v>
      </c>
    </row>
    <row r="23" spans="2:7" ht="22.5" customHeight="1" x14ac:dyDescent="0.25">
      <c r="B23" s="87">
        <v>17</v>
      </c>
      <c r="C23" s="88" t="s">
        <v>402</v>
      </c>
      <c r="D23" s="93" t="s">
        <v>404</v>
      </c>
      <c r="E23" s="92">
        <v>1</v>
      </c>
      <c r="F23" s="92"/>
      <c r="G23" s="90">
        <f t="shared" si="0"/>
        <v>0</v>
      </c>
    </row>
    <row r="24" spans="2:7" ht="30" x14ac:dyDescent="0.25">
      <c r="B24" s="87">
        <v>18</v>
      </c>
      <c r="C24" s="89" t="s">
        <v>403</v>
      </c>
      <c r="D24" s="93" t="s">
        <v>404</v>
      </c>
      <c r="E24" s="92">
        <v>11</v>
      </c>
      <c r="F24" s="92">
        <v>15000</v>
      </c>
      <c r="G24" s="90">
        <f t="shared" si="0"/>
        <v>165000</v>
      </c>
    </row>
    <row r="25" spans="2:7" ht="60" x14ac:dyDescent="0.25">
      <c r="B25" s="87">
        <v>19</v>
      </c>
      <c r="C25" s="57" t="s">
        <v>406</v>
      </c>
      <c r="D25" s="94" t="s">
        <v>404</v>
      </c>
      <c r="E25" s="94">
        <v>10</v>
      </c>
      <c r="F25" s="94">
        <v>16000</v>
      </c>
      <c r="G25" s="116">
        <f t="shared" si="0"/>
        <v>160000</v>
      </c>
    </row>
    <row r="26" spans="2:7" ht="30.75" thickBot="1" x14ac:dyDescent="0.3">
      <c r="B26" s="87">
        <v>20</v>
      </c>
      <c r="C26" s="163" t="s">
        <v>563</v>
      </c>
      <c r="D26" s="164" t="s">
        <v>404</v>
      </c>
      <c r="E26" s="164">
        <v>1</v>
      </c>
      <c r="F26" s="165">
        <v>0</v>
      </c>
      <c r="G26" s="116">
        <f t="shared" si="0"/>
        <v>0</v>
      </c>
    </row>
    <row r="27" spans="2:7" ht="15.75" thickBot="1" x14ac:dyDescent="0.3">
      <c r="B27" s="4"/>
      <c r="C27" s="2" t="s">
        <v>221</v>
      </c>
      <c r="D27" s="2" t="s">
        <v>5</v>
      </c>
      <c r="E27" s="2" t="s">
        <v>5</v>
      </c>
      <c r="F27" s="2" t="s">
        <v>66</v>
      </c>
      <c r="G27" s="81">
        <f>SUM(G7:G26)</f>
        <v>638487.16</v>
      </c>
    </row>
  </sheetData>
  <mergeCells count="2">
    <mergeCell ref="B2:G2"/>
    <mergeCell ref="B3:G3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6"/>
  <sheetViews>
    <sheetView view="pageBreakPreview" topLeftCell="A16" zoomScaleNormal="100" zoomScaleSheetLayoutView="100" workbookViewId="0">
      <selection activeCell="F13" sqref="F13"/>
    </sheetView>
  </sheetViews>
  <sheetFormatPr defaultRowHeight="15" x14ac:dyDescent="0.25"/>
  <cols>
    <col min="1" max="1" width="3.140625" customWidth="1"/>
    <col min="2" max="2" width="8" customWidth="1"/>
    <col min="3" max="3" width="29" customWidth="1"/>
    <col min="4" max="4" width="13" customWidth="1"/>
    <col min="5" max="5" width="12.85546875" customWidth="1"/>
    <col min="6" max="6" width="18" customWidth="1"/>
  </cols>
  <sheetData>
    <row r="2" spans="2:6" ht="15.75" x14ac:dyDescent="0.25">
      <c r="B2" s="344" t="s">
        <v>244</v>
      </c>
      <c r="C2" s="337"/>
      <c r="D2" s="337"/>
      <c r="E2" s="337"/>
      <c r="F2" s="337"/>
    </row>
    <row r="3" spans="2:6" ht="15.75" thickBot="1" x14ac:dyDescent="0.3">
      <c r="B3" s="12"/>
    </row>
    <row r="4" spans="2:6" ht="30.75" thickBot="1" x14ac:dyDescent="0.3">
      <c r="B4" s="20" t="s">
        <v>67</v>
      </c>
      <c r="C4" s="21" t="s">
        <v>225</v>
      </c>
      <c r="D4" s="21" t="s">
        <v>245</v>
      </c>
      <c r="E4" s="21" t="s">
        <v>246</v>
      </c>
      <c r="F4" s="21" t="s">
        <v>233</v>
      </c>
    </row>
    <row r="5" spans="2:6" ht="15.75" thickBot="1" x14ac:dyDescent="0.3">
      <c r="B5" s="3">
        <v>1</v>
      </c>
      <c r="C5" s="2">
        <v>2</v>
      </c>
      <c r="D5" s="2">
        <v>3</v>
      </c>
      <c r="E5" s="2">
        <v>4</v>
      </c>
      <c r="F5" s="2">
        <v>5</v>
      </c>
    </row>
    <row r="6" spans="2:6" ht="15.75" thickBot="1" x14ac:dyDescent="0.3">
      <c r="B6" s="72">
        <v>1</v>
      </c>
      <c r="C6" s="126" t="s">
        <v>378</v>
      </c>
      <c r="D6" s="2">
        <v>185</v>
      </c>
      <c r="E6" s="2">
        <v>100</v>
      </c>
      <c r="F6" s="82">
        <f>D6*E6</f>
        <v>18500</v>
      </c>
    </row>
    <row r="7" spans="2:6" ht="30.75" thickBot="1" x14ac:dyDescent="0.3">
      <c r="B7" s="72">
        <v>2</v>
      </c>
      <c r="C7" s="126" t="s">
        <v>379</v>
      </c>
      <c r="D7" s="2"/>
      <c r="E7" s="2"/>
      <c r="F7" s="82">
        <f t="shared" ref="F7:F25" si="0">D7*E7</f>
        <v>0</v>
      </c>
    </row>
    <row r="8" spans="2:6" ht="24.75" customHeight="1" thickBot="1" x14ac:dyDescent="0.3">
      <c r="B8" s="72">
        <v>3</v>
      </c>
      <c r="C8" s="126" t="s">
        <v>380</v>
      </c>
      <c r="D8" s="2"/>
      <c r="E8" s="2"/>
      <c r="F8" s="82">
        <f t="shared" si="0"/>
        <v>0</v>
      </c>
    </row>
    <row r="9" spans="2:6" ht="15.75" thickBot="1" x14ac:dyDescent="0.3">
      <c r="B9" s="72">
        <v>4</v>
      </c>
      <c r="C9" s="126" t="s">
        <v>381</v>
      </c>
      <c r="D9" s="2"/>
      <c r="E9" s="2"/>
      <c r="F9" s="82">
        <f t="shared" si="0"/>
        <v>0</v>
      </c>
    </row>
    <row r="10" spans="2:6" ht="30.75" thickBot="1" x14ac:dyDescent="0.3">
      <c r="B10" s="72">
        <v>5</v>
      </c>
      <c r="C10" s="126" t="s">
        <v>382</v>
      </c>
      <c r="D10" s="2"/>
      <c r="E10" s="2"/>
      <c r="F10" s="82">
        <f t="shared" si="0"/>
        <v>0</v>
      </c>
    </row>
    <row r="11" spans="2:6" ht="30.75" thickBot="1" x14ac:dyDescent="0.3">
      <c r="B11" s="72">
        <v>6</v>
      </c>
      <c r="C11" s="126" t="s">
        <v>383</v>
      </c>
      <c r="D11" s="2">
        <v>12</v>
      </c>
      <c r="E11" s="2">
        <v>6800</v>
      </c>
      <c r="F11" s="82">
        <f t="shared" si="0"/>
        <v>81600</v>
      </c>
    </row>
    <row r="12" spans="2:6" ht="15.75" thickBot="1" x14ac:dyDescent="0.3">
      <c r="B12" s="72">
        <v>7</v>
      </c>
      <c r="C12" s="126" t="s">
        <v>386</v>
      </c>
      <c r="D12" s="2">
        <v>80</v>
      </c>
      <c r="E12" s="2">
        <v>5500</v>
      </c>
      <c r="F12" s="82">
        <v>361020</v>
      </c>
    </row>
    <row r="13" spans="2:6" ht="45.75" thickBot="1" x14ac:dyDescent="0.3">
      <c r="B13" s="72">
        <v>8</v>
      </c>
      <c r="C13" s="126" t="s">
        <v>424</v>
      </c>
      <c r="D13" s="2">
        <v>1</v>
      </c>
      <c r="E13" s="2"/>
      <c r="F13" s="82">
        <f t="shared" si="0"/>
        <v>0</v>
      </c>
    </row>
    <row r="14" spans="2:6" ht="30.75" thickBot="1" x14ac:dyDescent="0.3">
      <c r="B14" s="72">
        <v>9</v>
      </c>
      <c r="C14" s="126" t="s">
        <v>384</v>
      </c>
      <c r="D14" s="2">
        <v>4</v>
      </c>
      <c r="E14" s="2">
        <v>67500</v>
      </c>
      <c r="F14" s="82">
        <v>270000</v>
      </c>
    </row>
    <row r="15" spans="2:6" ht="75.75" thickBot="1" x14ac:dyDescent="0.3">
      <c r="B15" s="72">
        <v>10</v>
      </c>
      <c r="C15" s="126" t="s">
        <v>423</v>
      </c>
      <c r="D15" s="2">
        <v>6</v>
      </c>
      <c r="E15" s="2">
        <v>13500</v>
      </c>
      <c r="F15" s="82">
        <f t="shared" si="0"/>
        <v>81000</v>
      </c>
    </row>
    <row r="16" spans="2:6" ht="15.75" thickBot="1" x14ac:dyDescent="0.3">
      <c r="B16" s="72">
        <v>11</v>
      </c>
      <c r="C16" s="19" t="s">
        <v>385</v>
      </c>
      <c r="D16" s="2">
        <v>1</v>
      </c>
      <c r="E16" s="2"/>
      <c r="F16" s="82">
        <f t="shared" si="0"/>
        <v>0</v>
      </c>
    </row>
    <row r="17" spans="2:6" ht="30.75" thickBot="1" x14ac:dyDescent="0.3">
      <c r="B17" s="72">
        <v>12</v>
      </c>
      <c r="C17" s="19" t="s">
        <v>576</v>
      </c>
      <c r="D17" s="2">
        <v>1</v>
      </c>
      <c r="E17" s="2"/>
      <c r="F17" s="82">
        <f t="shared" si="0"/>
        <v>0</v>
      </c>
    </row>
    <row r="18" spans="2:6" ht="30.75" thickBot="1" x14ac:dyDescent="0.3">
      <c r="B18" s="72">
        <v>13</v>
      </c>
      <c r="C18" s="19" t="s">
        <v>564</v>
      </c>
      <c r="D18" s="2"/>
      <c r="E18" s="2"/>
      <c r="F18" s="82">
        <f t="shared" si="0"/>
        <v>0</v>
      </c>
    </row>
    <row r="19" spans="2:6" ht="15.75" thickBot="1" x14ac:dyDescent="0.3">
      <c r="B19" s="72">
        <v>14</v>
      </c>
      <c r="C19" s="19" t="s">
        <v>565</v>
      </c>
      <c r="D19" s="2">
        <v>150</v>
      </c>
      <c r="E19" s="2">
        <v>340</v>
      </c>
      <c r="F19" s="82"/>
    </row>
    <row r="20" spans="2:6" ht="15.75" thickBot="1" x14ac:dyDescent="0.3">
      <c r="B20" s="72">
        <v>15</v>
      </c>
      <c r="C20" s="19" t="s">
        <v>575</v>
      </c>
      <c r="D20" s="2">
        <v>1</v>
      </c>
      <c r="E20" s="2">
        <v>2982.77</v>
      </c>
      <c r="F20" s="82">
        <f t="shared" si="0"/>
        <v>2982.77</v>
      </c>
    </row>
    <row r="21" spans="2:6" ht="15.75" thickBot="1" x14ac:dyDescent="0.3">
      <c r="B21" s="72">
        <v>16</v>
      </c>
      <c r="C21" s="19" t="s">
        <v>577</v>
      </c>
      <c r="D21" s="2">
        <v>11</v>
      </c>
      <c r="E21" s="2">
        <v>11000</v>
      </c>
      <c r="F21" s="82">
        <v>112558.53</v>
      </c>
    </row>
    <row r="22" spans="2:6" ht="30.75" thickBot="1" x14ac:dyDescent="0.3">
      <c r="B22" s="72">
        <v>17</v>
      </c>
      <c r="C22" s="19" t="s">
        <v>578</v>
      </c>
      <c r="D22" s="2"/>
      <c r="E22" s="82"/>
      <c r="F22" s="82"/>
    </row>
    <row r="23" spans="2:6" ht="15.75" thickBot="1" x14ac:dyDescent="0.3">
      <c r="B23" s="72">
        <v>18</v>
      </c>
      <c r="C23" s="19" t="s">
        <v>580</v>
      </c>
      <c r="D23" s="2">
        <v>0</v>
      </c>
      <c r="E23" s="2"/>
      <c r="F23" s="82">
        <v>0</v>
      </c>
    </row>
    <row r="24" spans="2:6" ht="15.75" thickBot="1" x14ac:dyDescent="0.3">
      <c r="B24" s="72">
        <v>19</v>
      </c>
      <c r="C24" s="19"/>
      <c r="D24" s="2"/>
      <c r="E24" s="19"/>
      <c r="F24" s="82">
        <f t="shared" si="0"/>
        <v>0</v>
      </c>
    </row>
    <row r="25" spans="2:6" ht="15.75" thickBot="1" x14ac:dyDescent="0.3">
      <c r="B25" s="72">
        <v>20</v>
      </c>
      <c r="C25" s="19"/>
      <c r="D25" s="19"/>
      <c r="E25" s="19"/>
      <c r="F25" s="82">
        <f t="shared" si="0"/>
        <v>0</v>
      </c>
    </row>
    <row r="26" spans="2:6" ht="15.75" thickBot="1" x14ac:dyDescent="0.3">
      <c r="B26" s="4"/>
      <c r="C26" s="2" t="s">
        <v>221</v>
      </c>
      <c r="D26" s="19"/>
      <c r="E26" s="19"/>
      <c r="F26" s="81">
        <f>SUM(F6:F25)</f>
        <v>927661.3</v>
      </c>
    </row>
    <row r="27" spans="2:6" ht="16.5" thickBot="1" x14ac:dyDescent="0.3">
      <c r="B27" s="13"/>
      <c r="D27" s="2" t="s">
        <v>5</v>
      </c>
    </row>
    <row r="28" spans="2:6" x14ac:dyDescent="0.25">
      <c r="B28" s="389" t="s">
        <v>566</v>
      </c>
      <c r="C28" s="390"/>
      <c r="D28" s="390"/>
      <c r="E28" s="390"/>
      <c r="F28" s="391"/>
    </row>
    <row r="29" spans="2:6" ht="45" x14ac:dyDescent="0.25">
      <c r="B29" s="166">
        <v>1</v>
      </c>
      <c r="C29" s="229" t="s">
        <v>567</v>
      </c>
      <c r="D29" s="230"/>
      <c r="E29" s="231"/>
      <c r="F29" s="231">
        <f>D29*E29</f>
        <v>0</v>
      </c>
    </row>
    <row r="30" spans="2:6" ht="30" x14ac:dyDescent="0.25">
      <c r="B30" s="166">
        <v>2</v>
      </c>
      <c r="C30" s="229" t="s">
        <v>568</v>
      </c>
      <c r="D30" s="230"/>
      <c r="E30" s="231"/>
      <c r="F30" s="231">
        <f>E30*D30</f>
        <v>0</v>
      </c>
    </row>
    <row r="31" spans="2:6" ht="30" x14ac:dyDescent="0.25">
      <c r="B31" s="166">
        <v>3</v>
      </c>
      <c r="C31" s="229" t="s">
        <v>569</v>
      </c>
      <c r="D31" s="230">
        <v>18</v>
      </c>
      <c r="E31" s="233">
        <v>3917.9444444400001</v>
      </c>
      <c r="F31" s="231">
        <f>D31*E31</f>
        <v>70522.999999920008</v>
      </c>
    </row>
    <row r="32" spans="2:6" ht="29.25" customHeight="1" x14ac:dyDescent="0.25">
      <c r="B32" s="166">
        <v>4</v>
      </c>
      <c r="C32" s="229" t="s">
        <v>570</v>
      </c>
      <c r="D32" s="230"/>
      <c r="E32" s="231"/>
      <c r="F32" s="231">
        <f>D32*E32</f>
        <v>0</v>
      </c>
    </row>
    <row r="33" spans="2:6" ht="60" x14ac:dyDescent="0.25">
      <c r="B33" s="166">
        <v>5</v>
      </c>
      <c r="C33" s="232" t="s">
        <v>571</v>
      </c>
      <c r="D33" s="230"/>
      <c r="E33" s="231"/>
      <c r="F33" s="231">
        <f>D33*E33</f>
        <v>0</v>
      </c>
    </row>
    <row r="34" spans="2:6" ht="30" x14ac:dyDescent="0.25">
      <c r="B34" s="166">
        <v>6</v>
      </c>
      <c r="C34" s="229" t="s">
        <v>572</v>
      </c>
      <c r="D34" s="230"/>
      <c r="E34" s="231"/>
      <c r="F34" s="231">
        <f>D34*E34</f>
        <v>0</v>
      </c>
    </row>
    <row r="35" spans="2:6" ht="30" x14ac:dyDescent="0.25">
      <c r="B35" s="166">
        <v>7</v>
      </c>
      <c r="C35" s="229" t="s">
        <v>573</v>
      </c>
      <c r="D35" s="230"/>
      <c r="E35" s="231"/>
      <c r="F35" s="231">
        <f>D35*E35</f>
        <v>0</v>
      </c>
    </row>
    <row r="36" spans="2:6" ht="15.75" thickBot="1" x14ac:dyDescent="0.3">
      <c r="B36" s="4"/>
      <c r="C36" s="167" t="s">
        <v>574</v>
      </c>
      <c r="D36" s="167"/>
      <c r="E36" s="168"/>
      <c r="F36" s="168">
        <f>SUM(F29:F35)</f>
        <v>70522.999999920008</v>
      </c>
    </row>
  </sheetData>
  <mergeCells count="2">
    <mergeCell ref="B2:F2"/>
    <mergeCell ref="B28:F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97"/>
  <sheetViews>
    <sheetView view="pageBreakPreview" topLeftCell="A79" zoomScaleNormal="100" zoomScaleSheetLayoutView="100" workbookViewId="0">
      <selection activeCell="F42" sqref="F42:F43"/>
    </sheetView>
  </sheetViews>
  <sheetFormatPr defaultRowHeight="15" x14ac:dyDescent="0.25"/>
  <cols>
    <col min="1" max="1" width="2.5703125" customWidth="1"/>
    <col min="2" max="2" width="26.7109375" customWidth="1"/>
    <col min="3" max="3" width="11.85546875" customWidth="1"/>
    <col min="4" max="4" width="12.7109375" customWidth="1"/>
    <col min="5" max="5" width="12" customWidth="1"/>
    <col min="6" max="6" width="13.140625" customWidth="1"/>
    <col min="7" max="7" width="12.7109375" customWidth="1"/>
    <col min="8" max="8" width="13.5703125" customWidth="1"/>
    <col min="9" max="9" width="13.28515625" customWidth="1"/>
    <col min="10" max="11" width="11.5703125" bestFit="1" customWidth="1"/>
  </cols>
  <sheetData>
    <row r="2" spans="2:11" ht="15.75" x14ac:dyDescent="0.25">
      <c r="B2" s="1"/>
      <c r="C2" s="278" t="s">
        <v>0</v>
      </c>
      <c r="D2" s="278"/>
      <c r="E2" s="278"/>
      <c r="F2" s="278"/>
      <c r="G2" s="278"/>
    </row>
    <row r="3" spans="2:11" ht="16.5" thickBot="1" x14ac:dyDescent="0.3">
      <c r="B3" s="1"/>
    </row>
    <row r="4" spans="2:11" ht="29.25" customHeight="1" thickBot="1" x14ac:dyDescent="0.3">
      <c r="B4" s="263" t="s">
        <v>1</v>
      </c>
      <c r="C4" s="263" t="s">
        <v>2</v>
      </c>
      <c r="D4" s="265" t="s">
        <v>57</v>
      </c>
      <c r="E4" s="265" t="s">
        <v>58</v>
      </c>
      <c r="F4" s="267" t="s">
        <v>3</v>
      </c>
      <c r="G4" s="268"/>
      <c r="H4" s="268"/>
      <c r="I4" s="269"/>
    </row>
    <row r="5" spans="2:11" ht="60.75" thickBot="1" x14ac:dyDescent="0.3">
      <c r="B5" s="264"/>
      <c r="C5" s="264"/>
      <c r="D5" s="266"/>
      <c r="E5" s="266"/>
      <c r="F5" s="2" t="s">
        <v>650</v>
      </c>
      <c r="G5" s="2" t="s">
        <v>651</v>
      </c>
      <c r="H5" s="2" t="s">
        <v>652</v>
      </c>
      <c r="I5" s="2" t="s">
        <v>4</v>
      </c>
    </row>
    <row r="6" spans="2:11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</row>
    <row r="7" spans="2:11" ht="43.5" thickBot="1" x14ac:dyDescent="0.3">
      <c r="B7" s="124" t="s">
        <v>99</v>
      </c>
      <c r="C7" s="6">
        <v>1</v>
      </c>
      <c r="D7" s="6" t="s">
        <v>5</v>
      </c>
      <c r="E7" s="6" t="s">
        <v>5</v>
      </c>
      <c r="F7" s="235">
        <v>2770590.6</v>
      </c>
      <c r="G7" s="77" t="s">
        <v>359</v>
      </c>
      <c r="H7" s="77" t="s">
        <v>359</v>
      </c>
      <c r="I7" s="77" t="s">
        <v>359</v>
      </c>
    </row>
    <row r="8" spans="2:11" ht="43.5" thickBot="1" x14ac:dyDescent="0.3">
      <c r="B8" s="124" t="s">
        <v>100</v>
      </c>
      <c r="C8" s="6">
        <v>2</v>
      </c>
      <c r="D8" s="6" t="s">
        <v>5</v>
      </c>
      <c r="E8" s="6" t="s">
        <v>5</v>
      </c>
      <c r="F8" s="77" t="s">
        <v>359</v>
      </c>
      <c r="G8" s="77" t="s">
        <v>359</v>
      </c>
      <c r="H8" s="77" t="s">
        <v>359</v>
      </c>
      <c r="I8" s="77" t="s">
        <v>359</v>
      </c>
    </row>
    <row r="9" spans="2:11" ht="21" customHeight="1" thickBot="1" x14ac:dyDescent="0.3">
      <c r="B9" s="28" t="s">
        <v>6</v>
      </c>
      <c r="C9" s="29">
        <v>1000</v>
      </c>
      <c r="D9" s="30"/>
      <c r="E9" s="30"/>
      <c r="F9" s="78">
        <f>F13+F14+F18+F23</f>
        <v>83290401.459999993</v>
      </c>
      <c r="G9" s="78">
        <f>G13+G14+G23</f>
        <v>80428700</v>
      </c>
      <c r="H9" s="78">
        <f>H13+H14+H23</f>
        <v>79944200</v>
      </c>
      <c r="I9" s="78"/>
    </row>
    <row r="10" spans="2:11" x14ac:dyDescent="0.25">
      <c r="B10" s="8" t="s">
        <v>7</v>
      </c>
      <c r="C10" s="270">
        <v>1100</v>
      </c>
      <c r="D10" s="270">
        <v>120</v>
      </c>
      <c r="E10" s="272"/>
      <c r="F10" s="274"/>
      <c r="G10" s="274"/>
      <c r="H10" s="274"/>
      <c r="I10" s="274"/>
    </row>
    <row r="11" spans="2:11" ht="30.75" thickBot="1" x14ac:dyDescent="0.3">
      <c r="B11" s="4" t="s">
        <v>8</v>
      </c>
      <c r="C11" s="271"/>
      <c r="D11" s="271"/>
      <c r="E11" s="273"/>
      <c r="F11" s="275"/>
      <c r="G11" s="275"/>
      <c r="H11" s="275"/>
      <c r="I11" s="275"/>
    </row>
    <row r="12" spans="2:11" ht="15.75" thickBot="1" x14ac:dyDescent="0.3">
      <c r="B12" s="9" t="s">
        <v>7</v>
      </c>
      <c r="C12" s="6">
        <v>1110</v>
      </c>
      <c r="D12" s="7"/>
      <c r="E12" s="7"/>
      <c r="F12" s="77"/>
      <c r="G12" s="77"/>
      <c r="H12" s="77"/>
      <c r="I12" s="77"/>
    </row>
    <row r="13" spans="2:11" ht="57.75" thickBot="1" x14ac:dyDescent="0.3">
      <c r="B13" s="26" t="s">
        <v>9</v>
      </c>
      <c r="C13" s="6">
        <v>1200</v>
      </c>
      <c r="D13" s="6">
        <v>130</v>
      </c>
      <c r="E13" s="7"/>
      <c r="F13" s="77">
        <v>3479201.46</v>
      </c>
      <c r="G13" s="77">
        <v>3000000</v>
      </c>
      <c r="H13" s="77">
        <f>G13</f>
        <v>3000000</v>
      </c>
      <c r="I13" s="77" t="s">
        <v>359</v>
      </c>
    </row>
    <row r="14" spans="2:11" x14ac:dyDescent="0.25">
      <c r="B14" s="10" t="s">
        <v>7</v>
      </c>
      <c r="C14" s="270">
        <v>1210</v>
      </c>
      <c r="D14" s="270">
        <v>130</v>
      </c>
      <c r="E14" s="272"/>
      <c r="F14" s="274">
        <v>71556000</v>
      </c>
      <c r="G14" s="274">
        <v>71344800</v>
      </c>
      <c r="H14" s="274">
        <v>71344800</v>
      </c>
      <c r="I14" s="274" t="s">
        <v>359</v>
      </c>
    </row>
    <row r="15" spans="2:11" ht="105.75" thickBot="1" x14ac:dyDescent="0.3">
      <c r="B15" s="4" t="s">
        <v>10</v>
      </c>
      <c r="C15" s="271"/>
      <c r="D15" s="271"/>
      <c r="E15" s="273"/>
      <c r="F15" s="275"/>
      <c r="G15" s="275"/>
      <c r="H15" s="275"/>
      <c r="I15" s="275"/>
    </row>
    <row r="16" spans="2:11" ht="105.75" thickBot="1" x14ac:dyDescent="0.3">
      <c r="B16" s="4" t="s">
        <v>11</v>
      </c>
      <c r="C16" s="6">
        <v>1220</v>
      </c>
      <c r="D16" s="6">
        <v>130</v>
      </c>
      <c r="E16" s="7"/>
      <c r="F16" s="77" t="s">
        <v>359</v>
      </c>
      <c r="G16" s="77" t="s">
        <v>359</v>
      </c>
      <c r="H16" s="77" t="s">
        <v>359</v>
      </c>
      <c r="I16" s="77" t="s">
        <v>359</v>
      </c>
      <c r="K16" s="125"/>
    </row>
    <row r="17" spans="2:11" ht="15.75" thickBot="1" x14ac:dyDescent="0.3">
      <c r="B17" s="4"/>
      <c r="C17" s="7"/>
      <c r="D17" s="7"/>
      <c r="E17" s="7"/>
      <c r="F17" s="77"/>
      <c r="G17" s="77"/>
      <c r="H17" s="77"/>
      <c r="I17" s="77"/>
    </row>
    <row r="18" spans="2:11" ht="60.75" thickBot="1" x14ac:dyDescent="0.3">
      <c r="B18" s="4" t="s">
        <v>12</v>
      </c>
      <c r="C18" s="6">
        <v>1300</v>
      </c>
      <c r="D18" s="6">
        <v>140</v>
      </c>
      <c r="E18" s="7"/>
      <c r="F18" s="77">
        <v>0</v>
      </c>
      <c r="G18" s="77" t="s">
        <v>359</v>
      </c>
      <c r="H18" s="77" t="s">
        <v>359</v>
      </c>
      <c r="I18" s="77" t="s">
        <v>359</v>
      </c>
      <c r="K18" s="125"/>
    </row>
    <row r="19" spans="2:11" ht="15.75" thickBot="1" x14ac:dyDescent="0.3">
      <c r="B19" s="9" t="s">
        <v>7</v>
      </c>
      <c r="C19" s="6">
        <v>1310</v>
      </c>
      <c r="D19" s="6">
        <v>140</v>
      </c>
      <c r="E19" s="7"/>
      <c r="F19" s="77"/>
      <c r="G19" s="77"/>
      <c r="H19" s="77"/>
      <c r="I19" s="77"/>
    </row>
    <row r="20" spans="2:11" ht="30.75" thickBot="1" x14ac:dyDescent="0.3">
      <c r="B20" s="4" t="s">
        <v>13</v>
      </c>
      <c r="C20" s="6">
        <v>1400</v>
      </c>
      <c r="D20" s="6">
        <v>150</v>
      </c>
      <c r="E20" s="7"/>
      <c r="F20" s="77">
        <f>F23</f>
        <v>8255200</v>
      </c>
      <c r="G20" s="77">
        <f>G23</f>
        <v>6083900</v>
      </c>
      <c r="H20" s="77">
        <f>H23</f>
        <v>5599400</v>
      </c>
      <c r="I20" s="77"/>
    </row>
    <row r="21" spans="2:11" ht="15.75" thickBot="1" x14ac:dyDescent="0.3">
      <c r="B21" s="9" t="s">
        <v>7</v>
      </c>
      <c r="C21" s="7"/>
      <c r="D21" s="7"/>
      <c r="E21" s="7"/>
      <c r="F21" s="77"/>
      <c r="G21" s="77"/>
      <c r="H21" s="77"/>
      <c r="I21" s="77"/>
    </row>
    <row r="22" spans="2:11" ht="15.75" thickBot="1" x14ac:dyDescent="0.3">
      <c r="B22" s="24" t="s">
        <v>14</v>
      </c>
      <c r="C22" s="6">
        <v>1500</v>
      </c>
      <c r="D22" s="6">
        <v>150</v>
      </c>
      <c r="E22" s="7"/>
      <c r="F22" s="77"/>
      <c r="G22" s="77"/>
      <c r="H22" s="77"/>
      <c r="I22" s="77"/>
    </row>
    <row r="23" spans="2:11" x14ac:dyDescent="0.25">
      <c r="B23" s="10" t="s">
        <v>7</v>
      </c>
      <c r="C23" s="270">
        <v>1510</v>
      </c>
      <c r="D23" s="270">
        <v>150</v>
      </c>
      <c r="E23" s="272"/>
      <c r="F23" s="274">
        <f>'Пр.1 Раздел 3'!N58</f>
        <v>8255200</v>
      </c>
      <c r="G23" s="274">
        <v>6083900</v>
      </c>
      <c r="H23" s="274">
        <v>5599400</v>
      </c>
      <c r="I23" s="274" t="s">
        <v>359</v>
      </c>
    </row>
    <row r="24" spans="2:11" ht="15.75" thickBot="1" x14ac:dyDescent="0.3">
      <c r="B24" s="24" t="s">
        <v>15</v>
      </c>
      <c r="C24" s="271"/>
      <c r="D24" s="271"/>
      <c r="E24" s="273"/>
      <c r="F24" s="275"/>
      <c r="G24" s="275"/>
      <c r="H24" s="275"/>
      <c r="I24" s="275"/>
    </row>
    <row r="25" spans="2:11" ht="30.75" thickBot="1" x14ac:dyDescent="0.3">
      <c r="B25" s="24" t="s">
        <v>16</v>
      </c>
      <c r="C25" s="6">
        <v>1520</v>
      </c>
      <c r="D25" s="6">
        <v>150</v>
      </c>
      <c r="E25" s="7"/>
      <c r="F25" s="77"/>
      <c r="G25" s="77"/>
      <c r="H25" s="77"/>
      <c r="I25" s="77"/>
    </row>
    <row r="26" spans="2:11" ht="15.75" thickBot="1" x14ac:dyDescent="0.3">
      <c r="B26" s="4"/>
      <c r="C26" s="7"/>
      <c r="D26" s="7"/>
      <c r="E26" s="7"/>
      <c r="F26" s="77"/>
      <c r="G26" s="77"/>
      <c r="H26" s="77"/>
      <c r="I26" s="77"/>
    </row>
    <row r="27" spans="2:11" ht="30.75" thickBot="1" x14ac:dyDescent="0.3">
      <c r="B27" s="4" t="s">
        <v>17</v>
      </c>
      <c r="C27" s="6">
        <v>1900</v>
      </c>
      <c r="D27" s="7"/>
      <c r="E27" s="7"/>
      <c r="F27" s="77"/>
      <c r="G27" s="77"/>
      <c r="H27" s="77"/>
      <c r="I27" s="77"/>
    </row>
    <row r="28" spans="2:11" ht="15.75" thickBot="1" x14ac:dyDescent="0.3">
      <c r="B28" s="9" t="s">
        <v>7</v>
      </c>
      <c r="C28" s="7"/>
      <c r="D28" s="7"/>
      <c r="E28" s="7"/>
      <c r="F28" s="77"/>
      <c r="G28" s="77"/>
      <c r="H28" s="77"/>
      <c r="I28" s="77"/>
    </row>
    <row r="29" spans="2:11" ht="15.75" thickBot="1" x14ac:dyDescent="0.3">
      <c r="B29" s="4"/>
      <c r="C29" s="7"/>
      <c r="D29" s="7"/>
      <c r="E29" s="7"/>
      <c r="F29" s="77"/>
      <c r="G29" s="77"/>
      <c r="H29" s="77"/>
      <c r="I29" s="77"/>
    </row>
    <row r="30" spans="2:11" ht="15.75" thickBot="1" x14ac:dyDescent="0.3">
      <c r="B30" s="5" t="s">
        <v>59</v>
      </c>
      <c r="C30" s="6">
        <v>1980</v>
      </c>
      <c r="D30" s="6" t="s">
        <v>5</v>
      </c>
      <c r="E30" s="7"/>
      <c r="F30" s="77"/>
      <c r="G30" s="77"/>
      <c r="H30" s="77"/>
      <c r="I30" s="77"/>
    </row>
    <row r="31" spans="2:11" x14ac:dyDescent="0.25">
      <c r="B31" s="10" t="s">
        <v>18</v>
      </c>
      <c r="C31" s="270">
        <v>1981</v>
      </c>
      <c r="D31" s="270">
        <v>510</v>
      </c>
      <c r="E31" s="272"/>
      <c r="F31" s="274"/>
      <c r="G31" s="274"/>
      <c r="H31" s="274"/>
      <c r="I31" s="276" t="s">
        <v>5</v>
      </c>
    </row>
    <row r="32" spans="2:11" ht="71.25" customHeight="1" thickBot="1" x14ac:dyDescent="0.3">
      <c r="B32" s="4" t="s">
        <v>19</v>
      </c>
      <c r="C32" s="271"/>
      <c r="D32" s="271"/>
      <c r="E32" s="273"/>
      <c r="F32" s="275"/>
      <c r="G32" s="275"/>
      <c r="H32" s="275"/>
      <c r="I32" s="277"/>
    </row>
    <row r="33" spans="2:10" ht="11.25" customHeight="1" thickBot="1" x14ac:dyDescent="0.3">
      <c r="B33" s="4"/>
      <c r="C33" s="7"/>
      <c r="D33" s="7"/>
      <c r="E33" s="7"/>
      <c r="F33" s="77"/>
      <c r="G33" s="77"/>
      <c r="H33" s="77"/>
      <c r="I33" s="77"/>
    </row>
    <row r="34" spans="2:10" ht="15.75" thickBot="1" x14ac:dyDescent="0.3">
      <c r="B34" s="28" t="s">
        <v>20</v>
      </c>
      <c r="C34" s="29">
        <v>2000</v>
      </c>
      <c r="D34" s="29" t="s">
        <v>5</v>
      </c>
      <c r="E34" s="30"/>
      <c r="F34" s="78">
        <f>F35+F60+F72</f>
        <v>86060992.057120621</v>
      </c>
      <c r="G34" s="78">
        <f>G35+G60+G72</f>
        <v>79942782.129999995</v>
      </c>
      <c r="H34" s="78">
        <f>H35+H60+H72</f>
        <v>79458282.129999995</v>
      </c>
      <c r="I34" s="78"/>
    </row>
    <row r="35" spans="2:10" x14ac:dyDescent="0.25">
      <c r="B35" s="8" t="s">
        <v>7</v>
      </c>
      <c r="C35" s="270">
        <v>2100</v>
      </c>
      <c r="D35" s="270" t="s">
        <v>5</v>
      </c>
      <c r="E35" s="272"/>
      <c r="F35" s="274">
        <f>F37+F39+F41</f>
        <v>69841269.109999999</v>
      </c>
      <c r="G35" s="274">
        <f>G37+G39+G41</f>
        <v>64004982</v>
      </c>
      <c r="H35" s="274">
        <f>H37+H39+H41</f>
        <v>63520482</v>
      </c>
      <c r="I35" s="276" t="s">
        <v>5</v>
      </c>
    </row>
    <row r="36" spans="2:10" ht="30.75" thickBot="1" x14ac:dyDescent="0.3">
      <c r="B36" s="24" t="s">
        <v>21</v>
      </c>
      <c r="C36" s="271"/>
      <c r="D36" s="271"/>
      <c r="E36" s="273"/>
      <c r="F36" s="275"/>
      <c r="G36" s="275"/>
      <c r="H36" s="275"/>
      <c r="I36" s="277"/>
    </row>
    <row r="37" spans="2:10" x14ac:dyDescent="0.25">
      <c r="B37" s="10" t="s">
        <v>7</v>
      </c>
      <c r="C37" s="270">
        <v>2110</v>
      </c>
      <c r="D37" s="270">
        <v>111</v>
      </c>
      <c r="E37" s="272"/>
      <c r="F37" s="274">
        <f>'Пр.1 Раздел 3'!H11+'Пр.1 Раздел 3'!K11+'Пр.1 Раздел 3'!N11</f>
        <v>52019391.890000001</v>
      </c>
      <c r="G37" s="274">
        <f>'Пр.2 Расчет числ.'!AC95+'Пр.2 Расчет числ.'!AC97</f>
        <v>47270319</v>
      </c>
      <c r="H37" s="274">
        <f>G37</f>
        <v>47270319</v>
      </c>
      <c r="I37" s="276" t="s">
        <v>5</v>
      </c>
    </row>
    <row r="38" spans="2:10" ht="15.75" thickBot="1" x14ac:dyDescent="0.3">
      <c r="B38" s="24" t="s">
        <v>22</v>
      </c>
      <c r="C38" s="271"/>
      <c r="D38" s="271"/>
      <c r="E38" s="273"/>
      <c r="F38" s="275"/>
      <c r="G38" s="275"/>
      <c r="H38" s="275"/>
      <c r="I38" s="277"/>
      <c r="J38" s="125"/>
    </row>
    <row r="39" spans="2:10" ht="60.75" thickBot="1" x14ac:dyDescent="0.3">
      <c r="B39" s="24" t="s">
        <v>23</v>
      </c>
      <c r="C39" s="6">
        <v>2120</v>
      </c>
      <c r="D39" s="6">
        <v>112</v>
      </c>
      <c r="E39" s="7"/>
      <c r="F39" s="77">
        <f>'Пр.1 Раздел 3'!F13+'Пр.1 Раздел 3'!F14+'Пр.1 Раздел 3'!F15</f>
        <v>3002030.17</v>
      </c>
      <c r="G39" s="77">
        <v>2258300</v>
      </c>
      <c r="H39" s="77">
        <v>1773800</v>
      </c>
      <c r="I39" s="79" t="s">
        <v>5</v>
      </c>
    </row>
    <row r="40" spans="2:10" ht="75.75" thickBot="1" x14ac:dyDescent="0.3">
      <c r="B40" s="4" t="s">
        <v>24</v>
      </c>
      <c r="C40" s="6">
        <v>2130</v>
      </c>
      <c r="D40" s="6">
        <v>113</v>
      </c>
      <c r="E40" s="7"/>
      <c r="F40" s="77" t="s">
        <v>359</v>
      </c>
      <c r="G40" s="77" t="s">
        <v>359</v>
      </c>
      <c r="H40" s="77" t="s">
        <v>359</v>
      </c>
      <c r="I40" s="79" t="s">
        <v>5</v>
      </c>
    </row>
    <row r="41" spans="2:10" ht="129" thickBot="1" x14ac:dyDescent="0.3">
      <c r="B41" s="26" t="s">
        <v>25</v>
      </c>
      <c r="C41" s="6">
        <v>2140</v>
      </c>
      <c r="D41" s="6">
        <v>119</v>
      </c>
      <c r="E41" s="7"/>
      <c r="F41" s="77">
        <f>F42+F44</f>
        <v>14819847.050000001</v>
      </c>
      <c r="G41" s="77">
        <f>G42</f>
        <v>14476363</v>
      </c>
      <c r="H41" s="77">
        <f>H42+H44</f>
        <v>14476363</v>
      </c>
      <c r="I41" s="79" t="s">
        <v>5</v>
      </c>
      <c r="J41" s="125"/>
    </row>
    <row r="42" spans="2:10" ht="30" customHeight="1" x14ac:dyDescent="0.25">
      <c r="B42" s="11" t="s">
        <v>7</v>
      </c>
      <c r="C42" s="270">
        <v>2141</v>
      </c>
      <c r="D42" s="270">
        <v>119</v>
      </c>
      <c r="E42" s="272"/>
      <c r="F42" s="274">
        <f>'Пр.1 Раздел 3'!F16</f>
        <v>14819847.050000001</v>
      </c>
      <c r="G42" s="274">
        <f>'Пр.1 Раздел 3'!K16</f>
        <v>14476363</v>
      </c>
      <c r="H42" s="274">
        <f>'Пр.1 Раздел 3'!K16</f>
        <v>14476363</v>
      </c>
      <c r="I42" s="276" t="s">
        <v>5</v>
      </c>
    </row>
    <row r="43" spans="2:10" ht="30.75" thickBot="1" x14ac:dyDescent="0.3">
      <c r="B43" s="24" t="s">
        <v>26</v>
      </c>
      <c r="C43" s="271"/>
      <c r="D43" s="271"/>
      <c r="E43" s="273"/>
      <c r="F43" s="275"/>
      <c r="G43" s="275"/>
      <c r="H43" s="275"/>
      <c r="I43" s="277"/>
    </row>
    <row r="44" spans="2:10" ht="30.75" thickBot="1" x14ac:dyDescent="0.3">
      <c r="B44" s="24" t="s">
        <v>27</v>
      </c>
      <c r="C44" s="6">
        <v>2142</v>
      </c>
      <c r="D44" s="6">
        <v>119</v>
      </c>
      <c r="E44" s="7"/>
      <c r="F44" s="77"/>
      <c r="G44" s="77"/>
      <c r="H44" s="77"/>
      <c r="I44" s="79" t="s">
        <v>5</v>
      </c>
    </row>
    <row r="45" spans="2:10" ht="63" customHeight="1" thickBot="1" x14ac:dyDescent="0.3">
      <c r="B45" s="4" t="s">
        <v>28</v>
      </c>
      <c r="C45" s="6">
        <v>2150</v>
      </c>
      <c r="D45" s="6">
        <v>131</v>
      </c>
      <c r="E45" s="7"/>
      <c r="F45" s="77"/>
      <c r="G45" s="77"/>
      <c r="H45" s="77"/>
      <c r="I45" s="79" t="s">
        <v>5</v>
      </c>
    </row>
    <row r="46" spans="2:10" ht="60.75" thickBot="1" x14ac:dyDescent="0.3">
      <c r="B46" s="4" t="s">
        <v>29</v>
      </c>
      <c r="C46" s="6">
        <v>2160</v>
      </c>
      <c r="D46" s="6">
        <v>134</v>
      </c>
      <c r="E46" s="7"/>
      <c r="F46" s="77"/>
      <c r="G46" s="77"/>
      <c r="H46" s="77"/>
      <c r="I46" s="79" t="s">
        <v>5</v>
      </c>
    </row>
    <row r="47" spans="2:10" ht="90.75" thickBot="1" x14ac:dyDescent="0.3">
      <c r="B47" s="4" t="s">
        <v>30</v>
      </c>
      <c r="C47" s="6">
        <v>2170</v>
      </c>
      <c r="D47" s="6">
        <v>139</v>
      </c>
      <c r="E47" s="7"/>
      <c r="F47" s="77"/>
      <c r="G47" s="77"/>
      <c r="H47" s="77"/>
      <c r="I47" s="79" t="s">
        <v>5</v>
      </c>
    </row>
    <row r="48" spans="2:10" ht="21.75" customHeight="1" x14ac:dyDescent="0.25">
      <c r="B48" s="11" t="s">
        <v>7</v>
      </c>
      <c r="C48" s="270">
        <v>2171</v>
      </c>
      <c r="D48" s="270">
        <v>139</v>
      </c>
      <c r="E48" s="272"/>
      <c r="F48" s="274"/>
      <c r="G48" s="274"/>
      <c r="H48" s="274"/>
      <c r="I48" s="276" t="s">
        <v>5</v>
      </c>
    </row>
    <row r="49" spans="2:9" ht="15.75" thickBot="1" x14ac:dyDescent="0.3">
      <c r="B49" s="4" t="s">
        <v>31</v>
      </c>
      <c r="C49" s="271"/>
      <c r="D49" s="271"/>
      <c r="E49" s="273"/>
      <c r="F49" s="275"/>
      <c r="G49" s="275"/>
      <c r="H49" s="275"/>
      <c r="I49" s="277"/>
    </row>
    <row r="50" spans="2:9" ht="71.25" customHeight="1" thickBot="1" x14ac:dyDescent="0.3">
      <c r="B50" s="4" t="s">
        <v>32</v>
      </c>
      <c r="C50" s="6">
        <v>2172</v>
      </c>
      <c r="D50" s="6">
        <v>139</v>
      </c>
      <c r="E50" s="7"/>
      <c r="F50" s="77"/>
      <c r="G50" s="77"/>
      <c r="H50" s="77"/>
      <c r="I50" s="79" t="s">
        <v>5</v>
      </c>
    </row>
    <row r="51" spans="2:9" ht="30.75" thickBot="1" x14ac:dyDescent="0.3">
      <c r="B51" s="4" t="s">
        <v>33</v>
      </c>
      <c r="C51" s="6">
        <v>2200</v>
      </c>
      <c r="D51" s="6">
        <v>300</v>
      </c>
      <c r="E51" s="7"/>
      <c r="F51" s="77"/>
      <c r="G51" s="77"/>
      <c r="H51" s="77"/>
      <c r="I51" s="79" t="s">
        <v>5</v>
      </c>
    </row>
    <row r="52" spans="2:9" ht="19.5" customHeight="1" x14ac:dyDescent="0.25">
      <c r="B52" s="10" t="s">
        <v>7</v>
      </c>
      <c r="C52" s="270">
        <v>2210</v>
      </c>
      <c r="D52" s="270">
        <v>320</v>
      </c>
      <c r="E52" s="272"/>
      <c r="F52" s="274"/>
      <c r="G52" s="274"/>
      <c r="H52" s="274"/>
      <c r="I52" s="276" t="s">
        <v>5</v>
      </c>
    </row>
    <row r="53" spans="2:9" ht="60.75" thickBot="1" x14ac:dyDescent="0.3">
      <c r="B53" s="4" t="s">
        <v>34</v>
      </c>
      <c r="C53" s="271"/>
      <c r="D53" s="271"/>
      <c r="E53" s="273"/>
      <c r="F53" s="275"/>
      <c r="G53" s="275"/>
      <c r="H53" s="275"/>
      <c r="I53" s="277"/>
    </row>
    <row r="54" spans="2:9" x14ac:dyDescent="0.25">
      <c r="B54" s="11" t="s">
        <v>18</v>
      </c>
      <c r="C54" s="270">
        <v>2211</v>
      </c>
      <c r="D54" s="270">
        <v>321</v>
      </c>
      <c r="E54" s="272"/>
      <c r="F54" s="274"/>
      <c r="G54" s="274"/>
      <c r="H54" s="274"/>
      <c r="I54" s="276" t="s">
        <v>5</v>
      </c>
    </row>
    <row r="55" spans="2:9" ht="75.75" thickBot="1" x14ac:dyDescent="0.3">
      <c r="B55" s="4" t="s">
        <v>35</v>
      </c>
      <c r="C55" s="271"/>
      <c r="D55" s="271"/>
      <c r="E55" s="273"/>
      <c r="F55" s="275"/>
      <c r="G55" s="275"/>
      <c r="H55" s="275"/>
      <c r="I55" s="277"/>
    </row>
    <row r="56" spans="2:9" ht="15.75" thickBot="1" x14ac:dyDescent="0.3">
      <c r="B56" s="4"/>
      <c r="C56" s="7"/>
      <c r="D56" s="7"/>
      <c r="E56" s="7"/>
      <c r="F56" s="77"/>
      <c r="G56" s="77"/>
      <c r="H56" s="77"/>
      <c r="I56" s="77"/>
    </row>
    <row r="57" spans="2:9" ht="90.75" thickBot="1" x14ac:dyDescent="0.3">
      <c r="B57" s="4" t="s">
        <v>36</v>
      </c>
      <c r="C57" s="6">
        <v>2220</v>
      </c>
      <c r="D57" s="6">
        <v>340</v>
      </c>
      <c r="E57" s="7"/>
      <c r="F57" s="77"/>
      <c r="G57" s="77"/>
      <c r="H57" s="77"/>
      <c r="I57" s="79" t="s">
        <v>5</v>
      </c>
    </row>
    <row r="58" spans="2:9" ht="150.75" thickBot="1" x14ac:dyDescent="0.3">
      <c r="B58" s="4" t="s">
        <v>37</v>
      </c>
      <c r="C58" s="6">
        <v>2230</v>
      </c>
      <c r="D58" s="6">
        <v>350</v>
      </c>
      <c r="E58" s="7"/>
      <c r="F58" s="77"/>
      <c r="G58" s="77"/>
      <c r="H58" s="77"/>
      <c r="I58" s="79" t="s">
        <v>5</v>
      </c>
    </row>
    <row r="59" spans="2:9" ht="60.75" thickBot="1" x14ac:dyDescent="0.3">
      <c r="B59" s="4" t="s">
        <v>38</v>
      </c>
      <c r="C59" s="6">
        <v>2240</v>
      </c>
      <c r="D59" s="6">
        <v>360</v>
      </c>
      <c r="E59" s="7"/>
      <c r="F59" s="77"/>
      <c r="G59" s="77"/>
      <c r="H59" s="77"/>
      <c r="I59" s="79" t="s">
        <v>5</v>
      </c>
    </row>
    <row r="60" spans="2:9" ht="29.25" thickBot="1" x14ac:dyDescent="0.3">
      <c r="B60" s="26" t="s">
        <v>39</v>
      </c>
      <c r="C60" s="6">
        <v>2300</v>
      </c>
      <c r="D60" s="6">
        <v>850</v>
      </c>
      <c r="E60" s="7"/>
      <c r="F60" s="77">
        <f>F61+F63+F64</f>
        <v>263497.90000000002</v>
      </c>
      <c r="G60" s="77">
        <f>G61+G63+G64</f>
        <v>218841</v>
      </c>
      <c r="H60" s="77">
        <f>H61+H63+H64</f>
        <v>218841</v>
      </c>
      <c r="I60" s="79" t="s">
        <v>5</v>
      </c>
    </row>
    <row r="61" spans="2:9" ht="23.25" customHeight="1" x14ac:dyDescent="0.25">
      <c r="B61" s="10" t="s">
        <v>18</v>
      </c>
      <c r="C61" s="270">
        <v>2310</v>
      </c>
      <c r="D61" s="270">
        <v>851</v>
      </c>
      <c r="E61" s="272"/>
      <c r="F61" s="274">
        <f>'Расчет на уплату налогов'!F10</f>
        <v>218841</v>
      </c>
      <c r="G61" s="274">
        <f>F61</f>
        <v>218841</v>
      </c>
      <c r="H61" s="274">
        <f>G61</f>
        <v>218841</v>
      </c>
      <c r="I61" s="276" t="s">
        <v>5</v>
      </c>
    </row>
    <row r="62" spans="2:9" ht="45.75" thickBot="1" x14ac:dyDescent="0.3">
      <c r="B62" s="24" t="s">
        <v>40</v>
      </c>
      <c r="C62" s="271"/>
      <c r="D62" s="271"/>
      <c r="E62" s="273"/>
      <c r="F62" s="275"/>
      <c r="G62" s="275"/>
      <c r="H62" s="275"/>
      <c r="I62" s="277"/>
    </row>
    <row r="63" spans="2:9" ht="90.75" thickBot="1" x14ac:dyDescent="0.3">
      <c r="B63" s="24" t="s">
        <v>41</v>
      </c>
      <c r="C63" s="6">
        <v>2320</v>
      </c>
      <c r="D63" s="6">
        <v>852</v>
      </c>
      <c r="E63" s="7"/>
      <c r="F63" s="77">
        <f>'Расчет прочих расходов'!F10</f>
        <v>44656.9</v>
      </c>
      <c r="G63" s="77">
        <v>0</v>
      </c>
      <c r="H63" s="77">
        <v>0</v>
      </c>
      <c r="I63" s="79" t="s">
        <v>5</v>
      </c>
    </row>
    <row r="64" spans="2:9" ht="45.75" thickBot="1" x14ac:dyDescent="0.3">
      <c r="B64" s="24" t="s">
        <v>42</v>
      </c>
      <c r="C64" s="6">
        <v>2330</v>
      </c>
      <c r="D64" s="6">
        <v>853</v>
      </c>
      <c r="E64" s="7"/>
      <c r="F64" s="77">
        <v>0</v>
      </c>
      <c r="G64" s="77">
        <f>F64</f>
        <v>0</v>
      </c>
      <c r="H64" s="77">
        <f>G64</f>
        <v>0</v>
      </c>
      <c r="I64" s="79" t="s">
        <v>5</v>
      </c>
    </row>
    <row r="65" spans="2:9" ht="45.75" thickBot="1" x14ac:dyDescent="0.3">
      <c r="B65" s="4" t="s">
        <v>43</v>
      </c>
      <c r="C65" s="6">
        <v>2400</v>
      </c>
      <c r="D65" s="6" t="s">
        <v>5</v>
      </c>
      <c r="E65" s="7"/>
      <c r="F65" s="77"/>
      <c r="G65" s="77"/>
      <c r="H65" s="77"/>
      <c r="I65" s="79" t="s">
        <v>5</v>
      </c>
    </row>
    <row r="66" spans="2:9" ht="20.25" customHeight="1" x14ac:dyDescent="0.25">
      <c r="B66" s="10" t="s">
        <v>18</v>
      </c>
      <c r="C66" s="270">
        <v>2410</v>
      </c>
      <c r="D66" s="270">
        <v>810</v>
      </c>
      <c r="E66" s="272"/>
      <c r="F66" s="274"/>
      <c r="G66" s="274"/>
      <c r="H66" s="274"/>
      <c r="I66" s="276" t="s">
        <v>5</v>
      </c>
    </row>
    <row r="67" spans="2:9" ht="45.75" thickBot="1" x14ac:dyDescent="0.3">
      <c r="B67" s="4" t="s">
        <v>44</v>
      </c>
      <c r="C67" s="271"/>
      <c r="D67" s="271"/>
      <c r="E67" s="273"/>
      <c r="F67" s="275"/>
      <c r="G67" s="275"/>
      <c r="H67" s="275"/>
      <c r="I67" s="277"/>
    </row>
    <row r="68" spans="2:9" ht="30.75" thickBot="1" x14ac:dyDescent="0.3">
      <c r="B68" s="4" t="s">
        <v>45</v>
      </c>
      <c r="C68" s="6">
        <v>2420</v>
      </c>
      <c r="D68" s="6">
        <v>862</v>
      </c>
      <c r="E68" s="7"/>
      <c r="F68" s="77"/>
      <c r="G68" s="77"/>
      <c r="H68" s="77"/>
      <c r="I68" s="79" t="s">
        <v>5</v>
      </c>
    </row>
    <row r="69" spans="2:9" ht="105.75" thickBot="1" x14ac:dyDescent="0.3">
      <c r="B69" s="4" t="s">
        <v>46</v>
      </c>
      <c r="C69" s="6">
        <v>2430</v>
      </c>
      <c r="D69" s="6">
        <v>863</v>
      </c>
      <c r="E69" s="7"/>
      <c r="F69" s="77"/>
      <c r="G69" s="77"/>
      <c r="H69" s="77"/>
      <c r="I69" s="79" t="s">
        <v>5</v>
      </c>
    </row>
    <row r="70" spans="2:9" ht="45.75" thickBot="1" x14ac:dyDescent="0.3">
      <c r="B70" s="4" t="s">
        <v>47</v>
      </c>
      <c r="C70" s="6">
        <v>2500</v>
      </c>
      <c r="D70" s="6" t="s">
        <v>5</v>
      </c>
      <c r="E70" s="7"/>
      <c r="F70" s="77"/>
      <c r="G70" s="77"/>
      <c r="H70" s="77"/>
      <c r="I70" s="79" t="s">
        <v>5</v>
      </c>
    </row>
    <row r="71" spans="2:9" ht="90.75" thickBot="1" x14ac:dyDescent="0.3">
      <c r="B71" s="4" t="s">
        <v>48</v>
      </c>
      <c r="C71" s="6">
        <v>2520</v>
      </c>
      <c r="D71" s="6">
        <v>831</v>
      </c>
      <c r="E71" s="7"/>
      <c r="F71" s="77"/>
      <c r="G71" s="77"/>
      <c r="H71" s="77"/>
      <c r="I71" s="79" t="s">
        <v>5</v>
      </c>
    </row>
    <row r="72" spans="2:9" ht="30.75" thickBot="1" x14ac:dyDescent="0.3">
      <c r="B72" s="27" t="s">
        <v>60</v>
      </c>
      <c r="C72" s="6">
        <v>2600</v>
      </c>
      <c r="D72" s="6" t="s">
        <v>5</v>
      </c>
      <c r="E72" s="7"/>
      <c r="F72" s="77">
        <f>F73+F75+F76+F77+F78</f>
        <v>15956225.047120618</v>
      </c>
      <c r="G72" s="77">
        <f>G77+G78</f>
        <v>15718959.130000001</v>
      </c>
      <c r="H72" s="77">
        <f>H77+H78</f>
        <v>15718959.130000001</v>
      </c>
      <c r="I72" s="77"/>
    </row>
    <row r="73" spans="2:9" ht="27" customHeight="1" x14ac:dyDescent="0.25">
      <c r="B73" s="10" t="s">
        <v>7</v>
      </c>
      <c r="C73" s="270">
        <v>2610</v>
      </c>
      <c r="D73" s="270">
        <v>241</v>
      </c>
      <c r="E73" s="272"/>
      <c r="F73" s="274"/>
      <c r="G73" s="274"/>
      <c r="H73" s="274"/>
      <c r="I73" s="274"/>
    </row>
    <row r="74" spans="2:9" ht="60.75" thickBot="1" x14ac:dyDescent="0.3">
      <c r="B74" s="4" t="s">
        <v>49</v>
      </c>
      <c r="C74" s="271"/>
      <c r="D74" s="271"/>
      <c r="E74" s="273"/>
      <c r="F74" s="275"/>
      <c r="G74" s="275"/>
      <c r="H74" s="275"/>
      <c r="I74" s="275"/>
    </row>
    <row r="75" spans="2:9" ht="75.75" thickBot="1" x14ac:dyDescent="0.3">
      <c r="B75" s="4" t="s">
        <v>50</v>
      </c>
      <c r="C75" s="6">
        <v>2620</v>
      </c>
      <c r="D75" s="6">
        <v>242</v>
      </c>
      <c r="E75" s="7"/>
      <c r="F75" s="77"/>
      <c r="G75" s="77"/>
      <c r="H75" s="77"/>
      <c r="I75" s="77"/>
    </row>
    <row r="76" spans="2:9" ht="60.75" thickBot="1" x14ac:dyDescent="0.3">
      <c r="B76" s="4" t="s">
        <v>51</v>
      </c>
      <c r="C76" s="6">
        <v>2630</v>
      </c>
      <c r="D76" s="6">
        <v>243</v>
      </c>
      <c r="E76" s="7"/>
      <c r="F76" s="77"/>
      <c r="G76" s="77"/>
      <c r="H76" s="77"/>
      <c r="I76" s="77"/>
    </row>
    <row r="77" spans="2:9" ht="30.75" thickBot="1" x14ac:dyDescent="0.3">
      <c r="B77" s="4" t="s">
        <v>52</v>
      </c>
      <c r="C77" s="6">
        <v>2640</v>
      </c>
      <c r="D77" s="6">
        <v>244</v>
      </c>
      <c r="E77" s="7"/>
      <c r="F77" s="77">
        <f>'Пр.1 Раздел 3'!F17</f>
        <v>13592225.048919057</v>
      </c>
      <c r="G77" s="77">
        <v>14318959.130000001</v>
      </c>
      <c r="H77" s="77">
        <v>14318959.130000001</v>
      </c>
      <c r="I77" s="77"/>
    </row>
    <row r="78" spans="2:9" ht="32.25" customHeight="1" thickBot="1" x14ac:dyDescent="0.3">
      <c r="B78" s="243" t="s">
        <v>660</v>
      </c>
      <c r="C78" s="6">
        <v>2640</v>
      </c>
      <c r="D78" s="6">
        <v>247</v>
      </c>
      <c r="E78" s="7"/>
      <c r="F78" s="77">
        <f>'Пр.1 Раздел 3'!F28</f>
        <v>2363999.9982015598</v>
      </c>
      <c r="G78" s="77">
        <v>1400000</v>
      </c>
      <c r="H78" s="77">
        <v>1400000</v>
      </c>
      <c r="I78" s="77"/>
    </row>
    <row r="79" spans="2:9" ht="45.75" thickBot="1" x14ac:dyDescent="0.3">
      <c r="B79" s="4" t="s">
        <v>53</v>
      </c>
      <c r="C79" s="6">
        <v>2650</v>
      </c>
      <c r="D79" s="6">
        <v>400</v>
      </c>
      <c r="E79" s="7"/>
      <c r="F79" s="77"/>
      <c r="G79" s="77"/>
      <c r="H79" s="77"/>
      <c r="I79" s="77"/>
    </row>
    <row r="80" spans="2:9" ht="36" customHeight="1" x14ac:dyDescent="0.25">
      <c r="B80" s="11" t="s">
        <v>7</v>
      </c>
      <c r="C80" s="270">
        <v>2651</v>
      </c>
      <c r="D80" s="270">
        <v>406</v>
      </c>
      <c r="E80" s="272"/>
      <c r="F80" s="274"/>
      <c r="G80" s="274"/>
      <c r="H80" s="274"/>
      <c r="I80" s="274"/>
    </row>
    <row r="81" spans="1:36" ht="60.75" thickBot="1" x14ac:dyDescent="0.3">
      <c r="B81" s="4" t="s">
        <v>54</v>
      </c>
      <c r="C81" s="271"/>
      <c r="D81" s="271"/>
      <c r="E81" s="273"/>
      <c r="F81" s="275"/>
      <c r="G81" s="275"/>
      <c r="H81" s="275"/>
      <c r="I81" s="275"/>
    </row>
    <row r="82" spans="1:36" ht="75.75" thickBot="1" x14ac:dyDescent="0.3">
      <c r="B82" s="4" t="s">
        <v>55</v>
      </c>
      <c r="C82" s="6">
        <v>2652</v>
      </c>
      <c r="D82" s="6">
        <v>407</v>
      </c>
      <c r="E82" s="7"/>
      <c r="F82" s="77"/>
      <c r="G82" s="77"/>
      <c r="H82" s="77"/>
      <c r="I82" s="77"/>
    </row>
    <row r="83" spans="1:36" ht="30.75" thickBot="1" x14ac:dyDescent="0.3">
      <c r="B83" s="27" t="s">
        <v>61</v>
      </c>
      <c r="C83" s="6">
        <v>3000</v>
      </c>
      <c r="D83" s="6">
        <v>100</v>
      </c>
      <c r="E83" s="7"/>
      <c r="F83" s="77"/>
      <c r="G83" s="77"/>
      <c r="H83" s="77"/>
      <c r="I83" s="79" t="s">
        <v>5</v>
      </c>
    </row>
    <row r="84" spans="1:36" ht="18" customHeight="1" x14ac:dyDescent="0.25">
      <c r="B84" s="10" t="s">
        <v>7</v>
      </c>
      <c r="C84" s="270">
        <v>3010</v>
      </c>
      <c r="D84" s="272"/>
      <c r="E84" s="272"/>
      <c r="F84" s="274"/>
      <c r="G84" s="274"/>
      <c r="H84" s="274"/>
      <c r="I84" s="276" t="s">
        <v>5</v>
      </c>
    </row>
    <row r="85" spans="1:36" ht="18" customHeight="1" x14ac:dyDescent="0.25">
      <c r="B85" s="18" t="s">
        <v>62</v>
      </c>
      <c r="C85" s="280"/>
      <c r="D85" s="281"/>
      <c r="E85" s="281"/>
      <c r="F85" s="282"/>
      <c r="G85" s="282"/>
      <c r="H85" s="282"/>
      <c r="I85" s="279"/>
    </row>
    <row r="86" spans="1:36" ht="30.75" thickBot="1" x14ac:dyDescent="0.3">
      <c r="B86" s="25" t="s">
        <v>63</v>
      </c>
      <c r="C86" s="6">
        <v>3020</v>
      </c>
      <c r="D86" s="7"/>
      <c r="E86" s="7"/>
      <c r="F86" s="77"/>
      <c r="G86" s="77"/>
      <c r="H86" s="77"/>
      <c r="I86" s="79" t="s">
        <v>66</v>
      </c>
    </row>
    <row r="87" spans="1:36" ht="30.75" thickBot="1" x14ac:dyDescent="0.3">
      <c r="B87" s="25" t="s">
        <v>64</v>
      </c>
      <c r="C87" s="6">
        <v>3030</v>
      </c>
      <c r="D87" s="7"/>
      <c r="E87" s="7"/>
      <c r="F87" s="77"/>
      <c r="G87" s="77"/>
      <c r="H87" s="77"/>
      <c r="I87" s="79" t="s">
        <v>5</v>
      </c>
    </row>
    <row r="88" spans="1:36" ht="15.75" thickBot="1" x14ac:dyDescent="0.3">
      <c r="B88" s="25" t="s">
        <v>65</v>
      </c>
      <c r="C88" s="6"/>
      <c r="D88" s="7"/>
      <c r="E88" s="7"/>
      <c r="F88" s="77"/>
      <c r="G88" s="77"/>
      <c r="H88" s="77"/>
      <c r="I88" s="79"/>
    </row>
    <row r="89" spans="1:36" ht="22.5" customHeight="1" x14ac:dyDescent="0.25">
      <c r="B89" s="10" t="s">
        <v>18</v>
      </c>
      <c r="C89" s="270">
        <v>4010</v>
      </c>
      <c r="D89" s="270">
        <v>610</v>
      </c>
      <c r="E89" s="272"/>
      <c r="F89" s="274" t="s">
        <v>359</v>
      </c>
      <c r="G89" s="274" t="s">
        <v>359</v>
      </c>
      <c r="H89" s="274" t="s">
        <v>359</v>
      </c>
      <c r="I89" s="276" t="s">
        <v>5</v>
      </c>
    </row>
    <row r="90" spans="1:36" ht="29.25" thickBot="1" x14ac:dyDescent="0.3">
      <c r="B90" s="31" t="s">
        <v>56</v>
      </c>
      <c r="C90" s="271"/>
      <c r="D90" s="271"/>
      <c r="E90" s="273"/>
      <c r="F90" s="275"/>
      <c r="G90" s="275"/>
      <c r="H90" s="275"/>
      <c r="I90" s="277"/>
    </row>
    <row r="91" spans="1:36" s="197" customFormat="1" ht="30.75" customHeight="1" x14ac:dyDescent="0.2">
      <c r="A91" s="191"/>
      <c r="B91" s="214" t="s">
        <v>326</v>
      </c>
      <c r="C91" s="191"/>
      <c r="D91" s="191"/>
      <c r="E91" s="191"/>
      <c r="F91" s="287" t="s">
        <v>665</v>
      </c>
      <c r="G91" s="288"/>
      <c r="H91" s="191"/>
      <c r="I91" s="193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4"/>
      <c r="U91" s="192"/>
      <c r="V91" s="191"/>
      <c r="W91" s="193"/>
      <c r="X91" s="192"/>
      <c r="Y91" s="191"/>
      <c r="Z91" s="191"/>
      <c r="AA91" s="191"/>
      <c r="AB91" s="191"/>
      <c r="AC91" s="195"/>
      <c r="AD91" s="195"/>
      <c r="AE91" s="193"/>
      <c r="AF91" s="195"/>
      <c r="AG91" s="195"/>
      <c r="AH91" s="195"/>
      <c r="AI91" s="195"/>
      <c r="AJ91" s="196"/>
    </row>
    <row r="92" spans="1:36" s="197" customFormat="1" ht="15" customHeight="1" x14ac:dyDescent="0.2">
      <c r="A92" s="198"/>
      <c r="B92" s="289" t="s">
        <v>327</v>
      </c>
      <c r="C92" s="283" t="s">
        <v>638</v>
      </c>
      <c r="D92" s="283"/>
      <c r="E92" s="214"/>
      <c r="F92" s="290" t="s">
        <v>641</v>
      </c>
      <c r="G92" s="290"/>
      <c r="H92" s="215"/>
      <c r="I92" s="216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4"/>
      <c r="U92" s="192"/>
      <c r="V92" s="200"/>
      <c r="W92" s="199"/>
      <c r="X92" s="192"/>
      <c r="Y92" s="195"/>
      <c r="Z92" s="195"/>
      <c r="AA92" s="195"/>
      <c r="AB92" s="195"/>
      <c r="AC92" s="195"/>
      <c r="AD92" s="195"/>
      <c r="AE92" s="199"/>
      <c r="AF92" s="195"/>
      <c r="AG92" s="195"/>
      <c r="AH92" s="195"/>
      <c r="AI92" s="195"/>
      <c r="AJ92" s="196"/>
    </row>
    <row r="93" spans="1:36" s="197" customFormat="1" ht="12.75" x14ac:dyDescent="0.2">
      <c r="A93" s="201"/>
      <c r="B93" s="289"/>
      <c r="C93" s="285"/>
      <c r="D93" s="285"/>
      <c r="E93" s="218"/>
      <c r="F93" s="291" t="s">
        <v>666</v>
      </c>
      <c r="G93" s="291"/>
      <c r="H93" s="215"/>
      <c r="I93" s="219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4"/>
      <c r="U93" s="192"/>
      <c r="V93" s="191"/>
      <c r="W93" s="193"/>
      <c r="X93" s="192"/>
      <c r="Y93" s="191"/>
      <c r="Z93" s="191"/>
      <c r="AA93" s="191"/>
      <c r="AB93" s="191"/>
      <c r="AC93" s="195"/>
      <c r="AD93" s="195"/>
      <c r="AE93" s="193"/>
      <c r="AF93" s="195"/>
      <c r="AG93" s="195"/>
      <c r="AH93" s="195"/>
      <c r="AI93" s="195"/>
      <c r="AJ93" s="196"/>
    </row>
    <row r="94" spans="1:36" s="197" customFormat="1" ht="15" customHeight="1" x14ac:dyDescent="0.2">
      <c r="A94" s="201"/>
      <c r="B94" s="217"/>
      <c r="C94" s="284" t="s">
        <v>638</v>
      </c>
      <c r="D94" s="284"/>
      <c r="E94" s="217"/>
      <c r="F94" s="292" t="s">
        <v>639</v>
      </c>
      <c r="G94" s="292"/>
      <c r="H94" s="215"/>
      <c r="I94" s="220"/>
      <c r="J94" s="202"/>
      <c r="K94" s="203"/>
      <c r="L94" s="203"/>
      <c r="M94" s="204"/>
      <c r="N94" s="198"/>
      <c r="O94" s="198"/>
      <c r="P94" s="198"/>
      <c r="Q94" s="195"/>
      <c r="R94" s="203"/>
      <c r="S94" s="195"/>
      <c r="T94" s="205"/>
      <c r="U94" s="205"/>
      <c r="V94" s="206"/>
      <c r="W94" s="205"/>
      <c r="X94" s="205"/>
      <c r="Y94" s="207"/>
      <c r="Z94" s="207"/>
      <c r="AA94" s="207"/>
      <c r="AB94" s="207"/>
      <c r="AC94" s="207"/>
      <c r="AD94" s="207"/>
      <c r="AE94" s="205"/>
      <c r="AF94" s="207"/>
      <c r="AG94" s="207"/>
      <c r="AH94" s="207"/>
      <c r="AI94" s="207"/>
      <c r="AJ94" s="208"/>
    </row>
    <row r="95" spans="1:36" s="197" customFormat="1" ht="15" customHeight="1" x14ac:dyDescent="0.2">
      <c r="A95" s="201"/>
      <c r="B95" s="217"/>
      <c r="C95" s="224"/>
      <c r="D95" s="224"/>
      <c r="E95" s="217"/>
      <c r="F95" s="225"/>
      <c r="G95" s="225"/>
      <c r="H95" s="215"/>
      <c r="I95" s="220"/>
      <c r="J95" s="202"/>
      <c r="K95" s="203"/>
      <c r="L95" s="203"/>
      <c r="M95" s="204"/>
      <c r="N95" s="198"/>
      <c r="O95" s="198"/>
      <c r="P95" s="198"/>
      <c r="Q95" s="195"/>
      <c r="R95" s="203"/>
      <c r="S95" s="195"/>
      <c r="T95" s="205"/>
      <c r="U95" s="205"/>
      <c r="V95" s="206"/>
      <c r="W95" s="205"/>
      <c r="X95" s="205"/>
      <c r="Y95" s="207"/>
      <c r="Z95" s="207"/>
      <c r="AA95" s="207"/>
      <c r="AB95" s="207"/>
      <c r="AC95" s="207"/>
      <c r="AD95" s="207"/>
      <c r="AE95" s="205"/>
      <c r="AF95" s="207"/>
      <c r="AG95" s="207"/>
      <c r="AH95" s="207"/>
      <c r="AI95" s="207"/>
      <c r="AJ95" s="208"/>
    </row>
    <row r="96" spans="1:36" s="197" customFormat="1" ht="12.75" x14ac:dyDescent="0.2">
      <c r="A96" s="191"/>
      <c r="B96" s="218" t="s">
        <v>640</v>
      </c>
      <c r="C96" s="222"/>
      <c r="D96" s="222"/>
      <c r="E96" s="218"/>
      <c r="F96" s="293" t="s">
        <v>666</v>
      </c>
      <c r="G96" s="293"/>
      <c r="H96" s="215"/>
      <c r="I96" s="218"/>
      <c r="J96" s="191"/>
      <c r="K96" s="192"/>
      <c r="L96" s="212"/>
      <c r="M96" s="191"/>
      <c r="N96" s="191"/>
      <c r="O96" s="191"/>
      <c r="P96" s="191"/>
      <c r="Q96" s="191"/>
      <c r="R96" s="191"/>
      <c r="S96" s="191"/>
      <c r="T96" s="194"/>
      <c r="U96" s="192"/>
      <c r="V96" s="191"/>
      <c r="W96" s="191"/>
      <c r="X96" s="192"/>
      <c r="Y96" s="191"/>
      <c r="Z96" s="191"/>
      <c r="AA96" s="191"/>
      <c r="AB96" s="191"/>
      <c r="AC96" s="195"/>
      <c r="AD96" s="195"/>
      <c r="AE96" s="191"/>
      <c r="AF96" s="195"/>
      <c r="AG96" s="195"/>
      <c r="AH96" s="195"/>
      <c r="AI96" s="195"/>
      <c r="AJ96" s="196"/>
    </row>
    <row r="97" spans="1:36" s="197" customFormat="1" ht="59.25" customHeight="1" x14ac:dyDescent="0.2">
      <c r="A97" s="191"/>
      <c r="B97" s="223" t="s">
        <v>670</v>
      </c>
      <c r="C97" s="284" t="s">
        <v>638</v>
      </c>
      <c r="D97" s="284"/>
      <c r="E97" s="214"/>
      <c r="F97" s="286" t="s">
        <v>639</v>
      </c>
      <c r="G97" s="286"/>
      <c r="H97" s="215"/>
      <c r="I97" s="221"/>
      <c r="J97" s="209"/>
      <c r="K97" s="210"/>
      <c r="L97" s="213"/>
      <c r="M97" s="191"/>
      <c r="N97" s="191"/>
      <c r="O97" s="191"/>
      <c r="P97" s="191"/>
      <c r="Q97" s="191"/>
      <c r="R97" s="191"/>
      <c r="S97" s="191"/>
      <c r="T97" s="211"/>
      <c r="U97" s="192"/>
      <c r="V97" s="191"/>
      <c r="W97" s="191"/>
      <c r="X97" s="192"/>
      <c r="Y97" s="191"/>
      <c r="Z97" s="191"/>
      <c r="AA97" s="191"/>
      <c r="AB97" s="191"/>
      <c r="AC97" s="195"/>
      <c r="AD97" s="195"/>
      <c r="AE97" s="191"/>
      <c r="AF97" s="195"/>
      <c r="AG97" s="195"/>
      <c r="AH97" s="195"/>
      <c r="AI97" s="195"/>
      <c r="AJ97" s="196"/>
    </row>
  </sheetData>
  <mergeCells count="129">
    <mergeCell ref="C92:D92"/>
    <mergeCell ref="C94:D94"/>
    <mergeCell ref="C97:D97"/>
    <mergeCell ref="C93:D93"/>
    <mergeCell ref="F97:G97"/>
    <mergeCell ref="F91:G91"/>
    <mergeCell ref="B92:B93"/>
    <mergeCell ref="F92:G92"/>
    <mergeCell ref="F93:G93"/>
    <mergeCell ref="F94:G94"/>
    <mergeCell ref="F96:G96"/>
    <mergeCell ref="C2:G2"/>
    <mergeCell ref="I84:I85"/>
    <mergeCell ref="C89:C90"/>
    <mergeCell ref="D89:D90"/>
    <mergeCell ref="E89:E90"/>
    <mergeCell ref="F89:F90"/>
    <mergeCell ref="G89:G90"/>
    <mergeCell ref="H89:H90"/>
    <mergeCell ref="I89:I90"/>
    <mergeCell ref="C84:C85"/>
    <mergeCell ref="D84:D85"/>
    <mergeCell ref="E84:E85"/>
    <mergeCell ref="F84:F85"/>
    <mergeCell ref="G84:G85"/>
    <mergeCell ref="H84:H85"/>
    <mergeCell ref="I73:I74"/>
    <mergeCell ref="C80:C81"/>
    <mergeCell ref="D80:D81"/>
    <mergeCell ref="E80:E81"/>
    <mergeCell ref="F80:F81"/>
    <mergeCell ref="G80:G81"/>
    <mergeCell ref="H80:H81"/>
    <mergeCell ref="I80:I81"/>
    <mergeCell ref="C73:C74"/>
    <mergeCell ref="D73:D74"/>
    <mergeCell ref="E73:E74"/>
    <mergeCell ref="F73:F74"/>
    <mergeCell ref="G73:G74"/>
    <mergeCell ref="H73:H74"/>
    <mergeCell ref="I61:I62"/>
    <mergeCell ref="C66:C67"/>
    <mergeCell ref="D66:D67"/>
    <mergeCell ref="E66:E67"/>
    <mergeCell ref="F66:F67"/>
    <mergeCell ref="G66:G67"/>
    <mergeCell ref="H66:H67"/>
    <mergeCell ref="I66:I67"/>
    <mergeCell ref="C61:C62"/>
    <mergeCell ref="D61:D62"/>
    <mergeCell ref="E61:E62"/>
    <mergeCell ref="F61:F62"/>
    <mergeCell ref="G61:G62"/>
    <mergeCell ref="H61:H62"/>
    <mergeCell ref="I52:I53"/>
    <mergeCell ref="C54:C55"/>
    <mergeCell ref="D54:D55"/>
    <mergeCell ref="E54:E55"/>
    <mergeCell ref="F54:F55"/>
    <mergeCell ref="G54:G55"/>
    <mergeCell ref="H54:H55"/>
    <mergeCell ref="I54:I55"/>
    <mergeCell ref="C52:C53"/>
    <mergeCell ref="D52:D53"/>
    <mergeCell ref="E52:E53"/>
    <mergeCell ref="F52:F53"/>
    <mergeCell ref="G52:G53"/>
    <mergeCell ref="H52:H53"/>
    <mergeCell ref="I42:I43"/>
    <mergeCell ref="C48:C49"/>
    <mergeCell ref="D48:D49"/>
    <mergeCell ref="E48:E49"/>
    <mergeCell ref="F48:F49"/>
    <mergeCell ref="G48:G49"/>
    <mergeCell ref="H48:H49"/>
    <mergeCell ref="I48:I49"/>
    <mergeCell ref="C42:C43"/>
    <mergeCell ref="D42:D43"/>
    <mergeCell ref="E42:E43"/>
    <mergeCell ref="F42:F43"/>
    <mergeCell ref="G42:G43"/>
    <mergeCell ref="H42:H43"/>
    <mergeCell ref="I35:I36"/>
    <mergeCell ref="C37:C38"/>
    <mergeCell ref="D37:D38"/>
    <mergeCell ref="E37:E38"/>
    <mergeCell ref="F37:F38"/>
    <mergeCell ref="G37:G38"/>
    <mergeCell ref="H37:H38"/>
    <mergeCell ref="I37:I38"/>
    <mergeCell ref="C35:C36"/>
    <mergeCell ref="D35:D36"/>
    <mergeCell ref="E35:E36"/>
    <mergeCell ref="F35:F36"/>
    <mergeCell ref="G35:G36"/>
    <mergeCell ref="H35:H36"/>
    <mergeCell ref="C14:C15"/>
    <mergeCell ref="D14:D15"/>
    <mergeCell ref="E14:E15"/>
    <mergeCell ref="F14:F15"/>
    <mergeCell ref="G14:G15"/>
    <mergeCell ref="H14:H15"/>
    <mergeCell ref="I14:I15"/>
    <mergeCell ref="I23:I24"/>
    <mergeCell ref="C31:C32"/>
    <mergeCell ref="D31:D32"/>
    <mergeCell ref="E31:E32"/>
    <mergeCell ref="F31:F32"/>
    <mergeCell ref="G31:G32"/>
    <mergeCell ref="H31:H32"/>
    <mergeCell ref="I31:I32"/>
    <mergeCell ref="C23:C24"/>
    <mergeCell ref="D23:D24"/>
    <mergeCell ref="E23:E24"/>
    <mergeCell ref="F23:F24"/>
    <mergeCell ref="G23:G24"/>
    <mergeCell ref="H23:H24"/>
    <mergeCell ref="B4:B5"/>
    <mergeCell ref="C4:C5"/>
    <mergeCell ref="D4:D5"/>
    <mergeCell ref="E4:E5"/>
    <mergeCell ref="F4:I4"/>
    <mergeCell ref="C10:C11"/>
    <mergeCell ref="D10:D11"/>
    <mergeCell ref="E10:E11"/>
    <mergeCell ref="F10:F11"/>
    <mergeCell ref="G10:G11"/>
    <mergeCell ref="H10:H11"/>
    <mergeCell ref="I10:I11"/>
  </mergeCells>
  <pageMargins left="0.51181102362204722" right="0.11811023622047245" top="0.74803149606299213" bottom="0.74803149606299213" header="0.31496062992125984" footer="0.31496062992125984"/>
  <pageSetup paperSize="9" scale="77" orientation="portrait" horizontalDpi="180" verticalDpi="180" r:id="rId1"/>
  <rowBreaks count="1" manualBreakCount="1">
    <brk id="7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workbookViewId="0">
      <selection activeCell="G7" sqref="G7"/>
    </sheetView>
  </sheetViews>
  <sheetFormatPr defaultColWidth="8.85546875" defaultRowHeight="15" x14ac:dyDescent="0.25"/>
  <cols>
    <col min="1" max="1" width="27.28515625" style="179" customWidth="1"/>
    <col min="2" max="2" width="17.7109375" style="179" customWidth="1"/>
    <col min="3" max="3" width="16.28515625" style="179" customWidth="1"/>
    <col min="4" max="4" width="13.42578125" style="179" customWidth="1"/>
    <col min="5" max="5" width="13" style="179" customWidth="1"/>
    <col min="6" max="6" width="12.85546875" style="179" customWidth="1"/>
    <col min="7" max="7" width="16.140625" style="179" customWidth="1"/>
    <col min="8" max="8" width="13.42578125" style="179" customWidth="1"/>
    <col min="9" max="9" width="13" style="179" customWidth="1"/>
    <col min="10" max="10" width="9.140625" style="179" bestFit="1" customWidth="1"/>
    <col min="11" max="11" width="19.7109375" style="179" customWidth="1"/>
    <col min="12" max="12" width="16.85546875" style="179" customWidth="1"/>
    <col min="13" max="16384" width="8.85546875" style="179"/>
  </cols>
  <sheetData>
    <row r="1" spans="1:12" x14ac:dyDescent="0.25">
      <c r="A1" s="392" t="s">
        <v>637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</row>
    <row r="2" spans="1:12" x14ac:dyDescent="0.25">
      <c r="A2" s="393" t="s">
        <v>620</v>
      </c>
      <c r="B2" s="393" t="s">
        <v>621</v>
      </c>
      <c r="C2" s="395" t="s">
        <v>622</v>
      </c>
      <c r="D2" s="395" t="s">
        <v>623</v>
      </c>
      <c r="E2" s="395"/>
      <c r="F2" s="395"/>
      <c r="G2" s="396" t="s">
        <v>624</v>
      </c>
      <c r="H2" s="396"/>
      <c r="I2" s="396" t="s">
        <v>625</v>
      </c>
      <c r="J2" s="396"/>
      <c r="K2" s="396"/>
      <c r="L2" s="397" t="s">
        <v>626</v>
      </c>
    </row>
    <row r="3" spans="1:12" ht="38.25" x14ac:dyDescent="0.25">
      <c r="A3" s="394"/>
      <c r="B3" s="394"/>
      <c r="C3" s="395"/>
      <c r="D3" s="180" t="s">
        <v>627</v>
      </c>
      <c r="E3" s="181" t="s">
        <v>628</v>
      </c>
      <c r="F3" s="181" t="s">
        <v>629</v>
      </c>
      <c r="G3" s="181" t="s">
        <v>632</v>
      </c>
      <c r="H3" s="181" t="s">
        <v>629</v>
      </c>
      <c r="I3" s="181" t="s">
        <v>630</v>
      </c>
      <c r="J3" s="182" t="s">
        <v>631</v>
      </c>
      <c r="K3" s="181" t="s">
        <v>629</v>
      </c>
      <c r="L3" s="397"/>
    </row>
    <row r="4" spans="1:12" ht="23.25" customHeight="1" x14ac:dyDescent="0.25">
      <c r="A4" s="183" t="s">
        <v>633</v>
      </c>
      <c r="B4" s="183" t="s">
        <v>634</v>
      </c>
      <c r="C4" s="183">
        <v>1</v>
      </c>
      <c r="D4" s="183">
        <v>10</v>
      </c>
      <c r="E4" s="184">
        <v>600</v>
      </c>
      <c r="F4" s="185">
        <v>0</v>
      </c>
      <c r="G4" s="185">
        <v>0</v>
      </c>
      <c r="H4" s="185">
        <v>0</v>
      </c>
      <c r="I4" s="186">
        <v>10</v>
      </c>
      <c r="J4" s="185">
        <v>29600</v>
      </c>
      <c r="K4" s="185">
        <v>0</v>
      </c>
      <c r="L4" s="185">
        <v>0</v>
      </c>
    </row>
    <row r="5" spans="1:12" x14ac:dyDescent="0.25">
      <c r="A5" s="187" t="s">
        <v>633</v>
      </c>
      <c r="B5" s="183" t="s">
        <v>635</v>
      </c>
      <c r="C5" s="183">
        <v>1</v>
      </c>
      <c r="D5" s="183">
        <v>4</v>
      </c>
      <c r="E5" s="184">
        <v>600</v>
      </c>
      <c r="F5" s="185">
        <v>0</v>
      </c>
      <c r="G5" s="185">
        <v>0</v>
      </c>
      <c r="H5" s="185">
        <v>0</v>
      </c>
      <c r="I5" s="186"/>
      <c r="J5" s="186"/>
      <c r="K5" s="185">
        <f>I5*J5*C5</f>
        <v>0</v>
      </c>
      <c r="L5" s="185">
        <v>0</v>
      </c>
    </row>
    <row r="6" spans="1:12" x14ac:dyDescent="0.25">
      <c r="A6" s="188" t="s">
        <v>633</v>
      </c>
      <c r="B6" s="188" t="s">
        <v>636</v>
      </c>
      <c r="C6" s="186">
        <v>1</v>
      </c>
      <c r="D6" s="186">
        <v>10</v>
      </c>
      <c r="E6" s="185">
        <v>600</v>
      </c>
      <c r="F6" s="185">
        <v>0</v>
      </c>
      <c r="G6" s="185">
        <v>0</v>
      </c>
      <c r="H6" s="185">
        <v>0</v>
      </c>
      <c r="I6" s="186">
        <v>10</v>
      </c>
      <c r="J6" s="185">
        <v>43000</v>
      </c>
      <c r="K6" s="185">
        <v>0</v>
      </c>
      <c r="L6" s="185">
        <v>0</v>
      </c>
    </row>
    <row r="7" spans="1:12" x14ac:dyDescent="0.25">
      <c r="A7" s="188"/>
      <c r="B7" s="188"/>
      <c r="C7" s="186"/>
      <c r="D7" s="186"/>
      <c r="E7" s="185"/>
      <c r="F7" s="185">
        <f t="shared" ref="F7:F8" si="0">C7*D7*E7</f>
        <v>0</v>
      </c>
      <c r="G7" s="185"/>
      <c r="H7" s="185">
        <f t="shared" ref="H7:H8" si="1">2*G7*C7</f>
        <v>0</v>
      </c>
      <c r="I7" s="186"/>
      <c r="J7" s="185"/>
      <c r="K7" s="185">
        <f t="shared" ref="K7:K8" si="2">I7*J7*C7</f>
        <v>0</v>
      </c>
      <c r="L7" s="185">
        <f t="shared" ref="L7:L8" si="3">F7+H7+K7</f>
        <v>0</v>
      </c>
    </row>
    <row r="8" spans="1:12" x14ac:dyDescent="0.25">
      <c r="A8" s="188"/>
      <c r="B8" s="188"/>
      <c r="C8" s="186"/>
      <c r="D8" s="186"/>
      <c r="E8" s="185"/>
      <c r="F8" s="185">
        <f t="shared" si="0"/>
        <v>0</v>
      </c>
      <c r="G8" s="185"/>
      <c r="H8" s="185">
        <f t="shared" si="1"/>
        <v>0</v>
      </c>
      <c r="I8" s="186"/>
      <c r="J8" s="185"/>
      <c r="K8" s="185">
        <f t="shared" si="2"/>
        <v>0</v>
      </c>
      <c r="L8" s="185">
        <f t="shared" si="3"/>
        <v>0</v>
      </c>
    </row>
    <row r="9" spans="1:12" x14ac:dyDescent="0.25">
      <c r="A9" s="189" t="s">
        <v>574</v>
      </c>
      <c r="B9" s="189"/>
      <c r="C9" s="189"/>
      <c r="D9" s="189"/>
      <c r="E9" s="189"/>
      <c r="F9" s="190">
        <f>SUM(F4:F8)</f>
        <v>0</v>
      </c>
      <c r="G9" s="189"/>
      <c r="H9" s="190">
        <f>SUM(H4:H8)</f>
        <v>0</v>
      </c>
      <c r="I9" s="189"/>
      <c r="J9" s="189"/>
      <c r="K9" s="190">
        <f>SUM(K4:K8)</f>
        <v>0</v>
      </c>
      <c r="L9" s="190">
        <f>SUM(L4:L8)</f>
        <v>0</v>
      </c>
    </row>
  </sheetData>
  <mergeCells count="8">
    <mergeCell ref="A1:L1"/>
    <mergeCell ref="A2:A3"/>
    <mergeCell ref="B2:B3"/>
    <mergeCell ref="C2:C3"/>
    <mergeCell ref="D2:F2"/>
    <mergeCell ref="G2:H2"/>
    <mergeCell ref="I2:K2"/>
    <mergeCell ref="L2:L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zoomScaleNormal="100" zoomScaleSheetLayoutView="100" workbookViewId="0">
      <selection activeCell="B3" sqref="B3:F3"/>
    </sheetView>
  </sheetViews>
  <sheetFormatPr defaultRowHeight="15" x14ac:dyDescent="0.25"/>
  <cols>
    <col min="1" max="1" width="2.85546875" customWidth="1"/>
    <col min="2" max="2" width="7.140625" customWidth="1"/>
    <col min="3" max="3" width="15.7109375" customWidth="1"/>
    <col min="4" max="4" width="15" customWidth="1"/>
    <col min="5" max="5" width="14.85546875" customWidth="1"/>
    <col min="6" max="6" width="18.7109375" customWidth="1"/>
  </cols>
  <sheetData>
    <row r="2" spans="2:6" ht="15.75" x14ac:dyDescent="0.25">
      <c r="B2" s="344" t="s">
        <v>247</v>
      </c>
      <c r="C2" s="337"/>
      <c r="D2" s="337"/>
      <c r="E2" s="337"/>
      <c r="F2" s="337"/>
    </row>
    <row r="3" spans="2:6" ht="15.75" x14ac:dyDescent="0.25">
      <c r="B3" s="344" t="s">
        <v>248</v>
      </c>
      <c r="C3" s="337"/>
      <c r="D3" s="337"/>
      <c r="E3" s="337"/>
      <c r="F3" s="337"/>
    </row>
    <row r="4" spans="2:6" ht="15.75" thickBot="1" x14ac:dyDescent="0.3">
      <c r="B4" s="12"/>
    </row>
    <row r="5" spans="2:6" ht="45.75" thickBot="1" x14ac:dyDescent="0.3">
      <c r="B5" s="20" t="s">
        <v>67</v>
      </c>
      <c r="C5" s="21" t="s">
        <v>1</v>
      </c>
      <c r="D5" s="21" t="s">
        <v>249</v>
      </c>
      <c r="E5" s="21" t="s">
        <v>250</v>
      </c>
      <c r="F5" s="21" t="s">
        <v>251</v>
      </c>
    </row>
    <row r="6" spans="2:6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</row>
    <row r="7" spans="2:6" ht="15.75" thickBot="1" x14ac:dyDescent="0.3">
      <c r="B7" s="4"/>
      <c r="C7" s="19"/>
      <c r="D7" s="19"/>
      <c r="E7" s="19"/>
      <c r="F7" s="19"/>
    </row>
    <row r="8" spans="2:6" ht="15.75" thickBot="1" x14ac:dyDescent="0.3">
      <c r="B8" s="4"/>
      <c r="C8" s="19"/>
      <c r="D8" s="19"/>
      <c r="E8" s="19"/>
      <c r="F8" s="19"/>
    </row>
    <row r="9" spans="2:6" ht="15.75" thickBot="1" x14ac:dyDescent="0.3">
      <c r="B9" s="4"/>
      <c r="C9" s="2" t="s">
        <v>221</v>
      </c>
      <c r="D9" s="2" t="s">
        <v>5</v>
      </c>
      <c r="E9" s="2" t="s">
        <v>5</v>
      </c>
      <c r="F9" s="19"/>
    </row>
  </sheetData>
  <mergeCells count="2">
    <mergeCell ref="B2:F2"/>
    <mergeCell ref="B3:F3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zoomScaleNormal="100" zoomScaleSheetLayoutView="100" workbookViewId="0">
      <selection activeCell="D12" sqref="D12"/>
    </sheetView>
  </sheetViews>
  <sheetFormatPr defaultRowHeight="15" x14ac:dyDescent="0.25"/>
  <cols>
    <col min="1" max="1" width="3.28515625" customWidth="1"/>
    <col min="2" max="2" width="7.85546875" customWidth="1"/>
    <col min="3" max="3" width="16.140625" customWidth="1"/>
    <col min="4" max="4" width="17.42578125" customWidth="1"/>
    <col min="5" max="5" width="17.140625" customWidth="1"/>
    <col min="6" max="6" width="19.5703125" customWidth="1"/>
  </cols>
  <sheetData>
    <row r="2" spans="2:6" ht="15.75" x14ac:dyDescent="0.25">
      <c r="B2" s="344" t="s">
        <v>252</v>
      </c>
      <c r="C2" s="337"/>
      <c r="D2" s="337"/>
      <c r="E2" s="337"/>
      <c r="F2" s="337"/>
    </row>
    <row r="3" spans="2:6" ht="15.75" x14ac:dyDescent="0.25">
      <c r="B3" s="344" t="s">
        <v>253</v>
      </c>
      <c r="C3" s="337"/>
      <c r="D3" s="337"/>
      <c r="E3" s="337"/>
      <c r="F3" s="337"/>
    </row>
    <row r="4" spans="2:6" ht="15.75" thickBot="1" x14ac:dyDescent="0.3">
      <c r="B4" s="12"/>
    </row>
    <row r="5" spans="2:6" ht="45.75" thickBot="1" x14ac:dyDescent="0.3">
      <c r="B5" s="20" t="s">
        <v>67</v>
      </c>
      <c r="C5" s="21" t="s">
        <v>1</v>
      </c>
      <c r="D5" s="21" t="s">
        <v>249</v>
      </c>
      <c r="E5" s="21" t="s">
        <v>250</v>
      </c>
      <c r="F5" s="21" t="s">
        <v>251</v>
      </c>
    </row>
    <row r="6" spans="2:6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</row>
    <row r="7" spans="2:6" ht="15.75" thickBot="1" x14ac:dyDescent="0.3">
      <c r="B7" s="4"/>
      <c r="C7" s="19"/>
      <c r="D7" s="19"/>
      <c r="E7" s="19"/>
      <c r="F7" s="19"/>
    </row>
    <row r="8" spans="2:6" ht="15.75" thickBot="1" x14ac:dyDescent="0.3">
      <c r="B8" s="4"/>
      <c r="C8" s="19"/>
      <c r="D8" s="19"/>
      <c r="E8" s="19"/>
      <c r="F8" s="19"/>
    </row>
    <row r="9" spans="2:6" ht="15.75" thickBot="1" x14ac:dyDescent="0.3">
      <c r="B9" s="4"/>
      <c r="C9" s="2" t="s">
        <v>221</v>
      </c>
      <c r="D9" s="2" t="s">
        <v>5</v>
      </c>
      <c r="E9" s="2" t="s">
        <v>5</v>
      </c>
      <c r="F9" s="19"/>
    </row>
  </sheetData>
  <mergeCells count="2">
    <mergeCell ref="B2:F2"/>
    <mergeCell ref="B3:F3"/>
  </mergeCells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zoomScaleNormal="100" zoomScaleSheetLayoutView="100" workbookViewId="0">
      <selection activeCell="F8" sqref="F8"/>
    </sheetView>
  </sheetViews>
  <sheetFormatPr defaultRowHeight="15" x14ac:dyDescent="0.25"/>
  <cols>
    <col min="1" max="1" width="3.42578125" customWidth="1"/>
    <col min="2" max="2" width="7.5703125" customWidth="1"/>
    <col min="3" max="3" width="18.7109375" customWidth="1"/>
    <col min="4" max="5" width="16.42578125" customWidth="1"/>
    <col min="6" max="6" width="17.140625" customWidth="1"/>
  </cols>
  <sheetData>
    <row r="2" spans="2:6" ht="15.75" x14ac:dyDescent="0.25">
      <c r="B2" s="344" t="s">
        <v>254</v>
      </c>
      <c r="C2" s="337"/>
      <c r="D2" s="337"/>
      <c r="E2" s="337"/>
      <c r="F2" s="337"/>
    </row>
    <row r="3" spans="2:6" ht="15.75" x14ac:dyDescent="0.25">
      <c r="B3" s="344" t="s">
        <v>255</v>
      </c>
      <c r="C3" s="337"/>
      <c r="D3" s="337"/>
      <c r="E3" s="337"/>
      <c r="F3" s="337"/>
    </row>
    <row r="4" spans="2:6" ht="15.75" thickBot="1" x14ac:dyDescent="0.3">
      <c r="B4" s="12"/>
    </row>
    <row r="5" spans="2:6" ht="45.75" thickBot="1" x14ac:dyDescent="0.3">
      <c r="B5" s="20" t="s">
        <v>67</v>
      </c>
      <c r="C5" s="21" t="s">
        <v>1</v>
      </c>
      <c r="D5" s="21" t="s">
        <v>249</v>
      </c>
      <c r="E5" s="21" t="s">
        <v>250</v>
      </c>
      <c r="F5" s="21" t="s">
        <v>251</v>
      </c>
    </row>
    <row r="6" spans="2:6" ht="15.75" thickBot="1" x14ac:dyDescent="0.3">
      <c r="B6" s="3">
        <v>1</v>
      </c>
      <c r="C6" s="2">
        <v>2</v>
      </c>
      <c r="D6" s="2">
        <v>3</v>
      </c>
      <c r="E6" s="2">
        <v>4</v>
      </c>
      <c r="F6" s="2">
        <v>5</v>
      </c>
    </row>
    <row r="7" spans="2:6" ht="15.75" thickBot="1" x14ac:dyDescent="0.3">
      <c r="B7" s="4">
        <v>1</v>
      </c>
      <c r="C7" s="19" t="s">
        <v>362</v>
      </c>
      <c r="D7" s="19"/>
      <c r="E7" s="19"/>
      <c r="F7" s="81">
        <v>44656.9</v>
      </c>
    </row>
    <row r="8" spans="2:6" ht="15.75" thickBot="1" x14ac:dyDescent="0.3">
      <c r="B8" s="4">
        <v>2</v>
      </c>
      <c r="C8" s="19" t="s">
        <v>362</v>
      </c>
      <c r="D8" s="19"/>
      <c r="E8" s="19"/>
      <c r="F8" s="81">
        <v>0</v>
      </c>
    </row>
    <row r="9" spans="2:6" ht="15.75" thickBot="1" x14ac:dyDescent="0.3">
      <c r="B9" s="4">
        <v>2</v>
      </c>
      <c r="C9" s="19" t="s">
        <v>362</v>
      </c>
      <c r="D9" s="19"/>
      <c r="E9" s="19"/>
      <c r="F9" s="81">
        <v>0</v>
      </c>
    </row>
    <row r="10" spans="2:6" ht="15.75" thickBot="1" x14ac:dyDescent="0.3">
      <c r="B10" s="4"/>
      <c r="C10" s="2" t="s">
        <v>221</v>
      </c>
      <c r="D10" s="2" t="s">
        <v>5</v>
      </c>
      <c r="E10" s="2" t="s">
        <v>5</v>
      </c>
      <c r="F10" s="81">
        <f>SUM(F7:F9)</f>
        <v>44656.9</v>
      </c>
    </row>
    <row r="11" spans="2:6" x14ac:dyDescent="0.25">
      <c r="B11" s="12"/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zoomScaleNormal="100" zoomScaleSheetLayoutView="100" workbookViewId="0">
      <selection activeCell="F8" sqref="F8"/>
    </sheetView>
  </sheetViews>
  <sheetFormatPr defaultRowHeight="15" x14ac:dyDescent="0.25"/>
  <cols>
    <col min="1" max="1" width="4.28515625" customWidth="1"/>
    <col min="2" max="2" width="6" customWidth="1"/>
    <col min="3" max="3" width="20" customWidth="1"/>
    <col min="4" max="4" width="16" customWidth="1"/>
    <col min="5" max="5" width="10" customWidth="1"/>
    <col min="6" max="6" width="22" customWidth="1"/>
  </cols>
  <sheetData>
    <row r="2" spans="2:6" ht="15.75" x14ac:dyDescent="0.25">
      <c r="B2" s="344" t="s">
        <v>256</v>
      </c>
      <c r="C2" s="337"/>
      <c r="D2" s="337"/>
      <c r="E2" s="337"/>
      <c r="F2" s="337"/>
    </row>
    <row r="3" spans="2:6" ht="15.75" thickBot="1" x14ac:dyDescent="0.3">
      <c r="B3" s="12"/>
    </row>
    <row r="4" spans="2:6" ht="60.75" thickBot="1" x14ac:dyDescent="0.3">
      <c r="B4" s="20" t="s">
        <v>67</v>
      </c>
      <c r="C4" s="21" t="s">
        <v>225</v>
      </c>
      <c r="D4" s="21" t="s">
        <v>257</v>
      </c>
      <c r="E4" s="21" t="s">
        <v>258</v>
      </c>
      <c r="F4" s="21" t="s">
        <v>259</v>
      </c>
    </row>
    <row r="5" spans="2:6" ht="15.75" thickBot="1" x14ac:dyDescent="0.3">
      <c r="B5" s="3">
        <v>1</v>
      </c>
      <c r="C5" s="2">
        <v>2</v>
      </c>
      <c r="D5" s="2">
        <v>3</v>
      </c>
      <c r="E5" s="2">
        <v>4</v>
      </c>
      <c r="F5" s="2">
        <v>5</v>
      </c>
    </row>
    <row r="6" spans="2:6" ht="30.75" thickBot="1" x14ac:dyDescent="0.3">
      <c r="B6" s="4">
        <v>1</v>
      </c>
      <c r="C6" s="19" t="s">
        <v>360</v>
      </c>
      <c r="D6" s="19">
        <v>11405826</v>
      </c>
      <c r="E6" s="19">
        <v>1.5</v>
      </c>
      <c r="F6" s="234">
        <v>128315</v>
      </c>
    </row>
    <row r="7" spans="2:6" ht="30.75" thickBot="1" x14ac:dyDescent="0.3">
      <c r="B7" s="4">
        <v>2</v>
      </c>
      <c r="C7" s="19" t="s">
        <v>361</v>
      </c>
      <c r="D7" s="19">
        <v>632800</v>
      </c>
      <c r="E7" s="19">
        <v>2.2000000000000002</v>
      </c>
      <c r="F7" s="19">
        <v>90526</v>
      </c>
    </row>
    <row r="8" spans="2:6" ht="15.75" thickBot="1" x14ac:dyDescent="0.3">
      <c r="B8" s="4">
        <v>3</v>
      </c>
      <c r="C8" s="19"/>
      <c r="D8" s="19"/>
      <c r="E8" s="19"/>
      <c r="F8" s="19"/>
    </row>
    <row r="9" spans="2:6" ht="15.75" thickBot="1" x14ac:dyDescent="0.3">
      <c r="B9" s="4">
        <v>4</v>
      </c>
      <c r="C9" s="19"/>
      <c r="D9" s="19"/>
      <c r="E9" s="19"/>
      <c r="F9" s="19"/>
    </row>
    <row r="10" spans="2:6" ht="15.75" thickBot="1" x14ac:dyDescent="0.3">
      <c r="B10" s="4"/>
      <c r="C10" s="2" t="s">
        <v>221</v>
      </c>
      <c r="D10" s="19"/>
      <c r="E10" s="2" t="s">
        <v>5</v>
      </c>
      <c r="F10" s="19">
        <f>F6+F7+F8+F9</f>
        <v>218841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>
      <selection activeCell="B39" sqref="B39"/>
    </sheetView>
  </sheetViews>
  <sheetFormatPr defaultRowHeight="15" x14ac:dyDescent="0.25"/>
  <cols>
    <col min="1" max="1" width="4.5703125" customWidth="1"/>
    <col min="3" max="3" width="15.7109375" customWidth="1"/>
    <col min="4" max="4" width="11.5703125" customWidth="1"/>
    <col min="5" max="5" width="11.28515625" customWidth="1"/>
    <col min="6" max="6" width="18.140625" customWidth="1"/>
  </cols>
  <sheetData>
    <row r="2" spans="2:6" ht="15.75" x14ac:dyDescent="0.25">
      <c r="B2" s="344" t="s">
        <v>260</v>
      </c>
      <c r="C2" s="337"/>
      <c r="D2" s="337"/>
      <c r="E2" s="337"/>
      <c r="F2" s="337"/>
    </row>
    <row r="3" spans="2:6" ht="15.75" x14ac:dyDescent="0.25">
      <c r="B3" s="344" t="s">
        <v>261</v>
      </c>
      <c r="C3" s="337"/>
      <c r="D3" s="337"/>
      <c r="E3" s="337"/>
      <c r="F3" s="337"/>
    </row>
    <row r="4" spans="2:6" ht="15.75" thickBot="1" x14ac:dyDescent="0.3">
      <c r="B4" s="12"/>
    </row>
    <row r="5" spans="2:6" ht="45.75" thickBot="1" x14ac:dyDescent="0.3">
      <c r="B5" s="20" t="s">
        <v>67</v>
      </c>
      <c r="C5" s="21" t="s">
        <v>262</v>
      </c>
      <c r="D5" s="21" t="s">
        <v>263</v>
      </c>
      <c r="E5" s="21" t="s">
        <v>264</v>
      </c>
      <c r="F5" s="21" t="s">
        <v>265</v>
      </c>
    </row>
    <row r="6" spans="2:6" ht="15.75" thickBot="1" x14ac:dyDescent="0.3">
      <c r="B6" s="3" t="s">
        <v>111</v>
      </c>
      <c r="C6" s="19"/>
      <c r="D6" s="19"/>
      <c r="E6" s="19"/>
      <c r="F6" s="81"/>
    </row>
    <row r="7" spans="2:6" ht="15.75" thickBot="1" x14ac:dyDescent="0.3">
      <c r="B7" s="3" t="s">
        <v>92</v>
      </c>
      <c r="C7" s="19"/>
      <c r="D7" s="19"/>
      <c r="E7" s="19"/>
      <c r="F7" s="81"/>
    </row>
    <row r="8" spans="2:6" ht="15.75" thickBot="1" x14ac:dyDescent="0.3">
      <c r="B8" s="3" t="s">
        <v>223</v>
      </c>
      <c r="C8" s="19"/>
      <c r="D8" s="19"/>
      <c r="E8" s="19"/>
      <c r="F8" s="81"/>
    </row>
    <row r="9" spans="2:6" ht="15.75" thickBot="1" x14ac:dyDescent="0.3">
      <c r="B9" s="4"/>
      <c r="C9" s="267" t="s">
        <v>221</v>
      </c>
      <c r="D9" s="268"/>
      <c r="E9" s="269"/>
      <c r="F9" s="81">
        <f>SUM(F6:F8)</f>
        <v>0</v>
      </c>
    </row>
    <row r="11" spans="2:6" x14ac:dyDescent="0.25">
      <c r="C11" s="171"/>
    </row>
  </sheetData>
  <mergeCells count="3">
    <mergeCell ref="C9:E9"/>
    <mergeCell ref="B2:F2"/>
    <mergeCell ref="B3:F3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F8" sqref="F8"/>
    </sheetView>
  </sheetViews>
  <sheetFormatPr defaultRowHeight="15" x14ac:dyDescent="0.25"/>
  <cols>
    <col min="1" max="1" width="3.85546875" customWidth="1"/>
    <col min="3" max="3" width="21.85546875" customWidth="1"/>
    <col min="4" max="4" width="10.42578125" customWidth="1"/>
    <col min="5" max="5" width="11.85546875" customWidth="1"/>
    <col min="6" max="6" width="17.7109375" customWidth="1"/>
    <col min="7" max="7" width="9.5703125" bestFit="1" customWidth="1"/>
  </cols>
  <sheetData>
    <row r="2" spans="2:7" ht="15.75" x14ac:dyDescent="0.25">
      <c r="B2" s="344" t="s">
        <v>266</v>
      </c>
      <c r="C2" s="337"/>
      <c r="D2" s="337"/>
      <c r="E2" s="337"/>
      <c r="F2" s="337"/>
    </row>
    <row r="3" spans="2:7" ht="15.75" x14ac:dyDescent="0.25">
      <c r="B3" s="344" t="s">
        <v>267</v>
      </c>
      <c r="C3" s="337"/>
      <c r="D3" s="337"/>
      <c r="E3" s="337"/>
      <c r="F3" s="337"/>
    </row>
    <row r="4" spans="2:7" ht="15.75" thickBot="1" x14ac:dyDescent="0.3">
      <c r="B4" s="12"/>
    </row>
    <row r="5" spans="2:7" ht="45.75" thickBot="1" x14ac:dyDescent="0.3">
      <c r="B5" s="20" t="s">
        <v>67</v>
      </c>
      <c r="C5" s="21" t="s">
        <v>225</v>
      </c>
      <c r="D5" s="21" t="s">
        <v>268</v>
      </c>
      <c r="E5" s="21" t="s">
        <v>269</v>
      </c>
      <c r="F5" s="21" t="s">
        <v>270</v>
      </c>
    </row>
    <row r="6" spans="2:7" ht="15.75" thickBot="1" x14ac:dyDescent="0.3">
      <c r="B6" s="4"/>
      <c r="C6" s="2">
        <v>1</v>
      </c>
      <c r="D6" s="2">
        <v>2</v>
      </c>
      <c r="E6" s="2">
        <v>3</v>
      </c>
      <c r="F6" s="2">
        <v>4</v>
      </c>
    </row>
    <row r="7" spans="2:7" ht="15.75" thickBot="1" x14ac:dyDescent="0.3">
      <c r="B7" s="4">
        <v>1</v>
      </c>
      <c r="C7" s="2" t="s">
        <v>376</v>
      </c>
      <c r="D7" s="2">
        <v>20</v>
      </c>
      <c r="E7" s="82">
        <v>15000</v>
      </c>
      <c r="F7" s="82">
        <v>143801.32999999999</v>
      </c>
    </row>
    <row r="8" spans="2:7" ht="30.75" thickBot="1" x14ac:dyDescent="0.3">
      <c r="B8" s="4">
        <v>2</v>
      </c>
      <c r="C8" s="2" t="s">
        <v>377</v>
      </c>
      <c r="D8" s="2">
        <v>10</v>
      </c>
      <c r="E8" s="82">
        <v>20000</v>
      </c>
      <c r="F8" s="82">
        <v>0</v>
      </c>
    </row>
    <row r="9" spans="2:7" ht="15.75" thickBot="1" x14ac:dyDescent="0.3">
      <c r="B9" s="4">
        <v>3</v>
      </c>
      <c r="C9" s="2"/>
      <c r="D9" s="2"/>
      <c r="E9" s="82"/>
      <c r="F9" s="82"/>
      <c r="G9" s="125"/>
    </row>
    <row r="10" spans="2:7" ht="15.75" thickBot="1" x14ac:dyDescent="0.3">
      <c r="B10" s="4">
        <v>4</v>
      </c>
      <c r="C10" s="2"/>
      <c r="D10" s="2">
        <v>0</v>
      </c>
      <c r="E10" s="82"/>
      <c r="F10" s="82"/>
    </row>
    <row r="11" spans="2:7" ht="15.75" thickBot="1" x14ac:dyDescent="0.3">
      <c r="B11" s="4"/>
      <c r="C11" s="2"/>
      <c r="D11" s="2"/>
      <c r="E11" s="82"/>
      <c r="F11" s="82"/>
    </row>
    <row r="12" spans="2:7" ht="15.75" thickBot="1" x14ac:dyDescent="0.3">
      <c r="B12" s="4"/>
      <c r="C12" s="19"/>
      <c r="D12" s="19"/>
      <c r="E12" s="81"/>
      <c r="F12" s="81"/>
    </row>
    <row r="13" spans="2:7" ht="15.75" thickBot="1" x14ac:dyDescent="0.3">
      <c r="B13" s="4"/>
      <c r="C13" s="2" t="s">
        <v>221</v>
      </c>
      <c r="D13" s="19"/>
      <c r="E13" s="2" t="s">
        <v>5</v>
      </c>
      <c r="F13" s="81">
        <f>SUM(F7:F12)</f>
        <v>143801.32999999999</v>
      </c>
    </row>
    <row r="14" spans="2:7" ht="15.75" x14ac:dyDescent="0.25">
      <c r="B14" s="23"/>
    </row>
    <row r="16" spans="2:7" x14ac:dyDescent="0.25">
      <c r="C16" s="169" t="s">
        <v>656</v>
      </c>
      <c r="D16" s="169"/>
      <c r="E16" s="169"/>
      <c r="F16" s="169"/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view="pageBreakPreview" topLeftCell="A37" zoomScaleNormal="100" zoomScaleSheetLayoutView="100" workbookViewId="0">
      <selection activeCell="F39" sqref="F39"/>
    </sheetView>
  </sheetViews>
  <sheetFormatPr defaultRowHeight="15" x14ac:dyDescent="0.25"/>
  <cols>
    <col min="1" max="1" width="9" customWidth="1"/>
    <col min="2" max="2" width="19.85546875" customWidth="1"/>
    <col min="4" max="5" width="11" customWidth="1"/>
    <col min="6" max="6" width="14.5703125" customWidth="1"/>
    <col min="7" max="7" width="12.85546875" customWidth="1"/>
    <col min="8" max="8" width="14.140625" customWidth="1"/>
    <col min="9" max="9" width="14" customWidth="1"/>
    <col min="10" max="10" width="11.5703125" bestFit="1" customWidth="1"/>
    <col min="12" max="12" width="11.5703125" bestFit="1" customWidth="1"/>
  </cols>
  <sheetData>
    <row r="2" spans="1:10" x14ac:dyDescent="0.25">
      <c r="A2" s="300" t="s">
        <v>96</v>
      </c>
      <c r="B2" s="301"/>
      <c r="C2" s="301"/>
      <c r="D2" s="301"/>
      <c r="E2" s="301"/>
      <c r="F2" s="301"/>
      <c r="G2" s="301"/>
      <c r="H2" s="301"/>
    </row>
    <row r="3" spans="1:10" ht="16.5" thickBot="1" x14ac:dyDescent="0.3">
      <c r="A3" s="13"/>
    </row>
    <row r="4" spans="1:10" ht="15.75" thickBot="1" x14ac:dyDescent="0.3">
      <c r="A4" s="263" t="s">
        <v>67</v>
      </c>
      <c r="B4" s="263" t="s">
        <v>1</v>
      </c>
      <c r="C4" s="263" t="s">
        <v>68</v>
      </c>
      <c r="D4" s="263" t="s">
        <v>69</v>
      </c>
      <c r="E4" s="263" t="s">
        <v>661</v>
      </c>
      <c r="F4" s="267" t="s">
        <v>3</v>
      </c>
      <c r="G4" s="268"/>
      <c r="H4" s="268"/>
      <c r="I4" s="269"/>
    </row>
    <row r="5" spans="1:10" ht="79.5" customHeight="1" thickBot="1" x14ac:dyDescent="0.3">
      <c r="A5" s="264"/>
      <c r="B5" s="264"/>
      <c r="C5" s="264"/>
      <c r="D5" s="264"/>
      <c r="E5" s="264"/>
      <c r="F5" s="2" t="s">
        <v>653</v>
      </c>
      <c r="G5" s="2" t="s">
        <v>654</v>
      </c>
      <c r="H5" s="2" t="s">
        <v>655</v>
      </c>
      <c r="I5" s="2" t="s">
        <v>4</v>
      </c>
    </row>
    <row r="6" spans="1:10" ht="15.75" thickBot="1" x14ac:dyDescent="0.3">
      <c r="A6" s="14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10" ht="45.75" customHeight="1" thickBot="1" x14ac:dyDescent="0.3">
      <c r="A7" s="14">
        <v>1</v>
      </c>
      <c r="B7" s="309" t="s">
        <v>97</v>
      </c>
      <c r="C7" s="313">
        <v>26000</v>
      </c>
      <c r="D7" s="6" t="s">
        <v>5</v>
      </c>
      <c r="E7" s="6">
        <v>244</v>
      </c>
      <c r="F7" s="77">
        <f>'Пр. 1 Раздел 1'!F77</f>
        <v>13592225.048919057</v>
      </c>
      <c r="G7" s="77">
        <f>'Пр. 1 Раздел 1'!G77</f>
        <v>14318959.130000001</v>
      </c>
      <c r="H7" s="77">
        <f>'Пр. 1 Раздел 1'!H77</f>
        <v>14318959.130000001</v>
      </c>
      <c r="I7" s="7" t="s">
        <v>359</v>
      </c>
    </row>
    <row r="8" spans="1:10" ht="38.25" customHeight="1" thickBot="1" x14ac:dyDescent="0.3">
      <c r="A8" s="239"/>
      <c r="B8" s="310"/>
      <c r="C8" s="314"/>
      <c r="D8" s="247" t="s">
        <v>66</v>
      </c>
      <c r="E8" s="247">
        <v>247</v>
      </c>
      <c r="F8" s="248">
        <f>'Пр. 1 Раздел 1'!F78</f>
        <v>2363999.9982015598</v>
      </c>
      <c r="G8" s="248">
        <f>'Пр. 1 Раздел 1'!G78</f>
        <v>1400000</v>
      </c>
      <c r="H8" s="248">
        <f>'Пр. 1 Раздел 1'!H78</f>
        <v>1400000</v>
      </c>
      <c r="I8" s="249"/>
      <c r="J8" s="125"/>
    </row>
    <row r="9" spans="1:10" x14ac:dyDescent="0.25">
      <c r="A9" s="270" t="s">
        <v>70</v>
      </c>
      <c r="B9" s="32" t="s">
        <v>7</v>
      </c>
      <c r="C9" s="280">
        <v>26100</v>
      </c>
      <c r="D9" s="280" t="s">
        <v>5</v>
      </c>
      <c r="E9" s="239"/>
      <c r="F9" s="281">
        <v>4539414.87</v>
      </c>
      <c r="G9" s="281">
        <v>0</v>
      </c>
      <c r="H9" s="281">
        <v>0</v>
      </c>
      <c r="I9" s="281" t="s">
        <v>359</v>
      </c>
    </row>
    <row r="10" spans="1:10" ht="409.6" thickBot="1" x14ac:dyDescent="0.3">
      <c r="A10" s="271"/>
      <c r="B10" s="33" t="s">
        <v>271</v>
      </c>
      <c r="C10" s="271"/>
      <c r="D10" s="271"/>
      <c r="E10" s="238"/>
      <c r="F10" s="273"/>
      <c r="G10" s="273"/>
      <c r="H10" s="273"/>
      <c r="I10" s="273"/>
    </row>
    <row r="11" spans="1:10" ht="195.75" thickBot="1" x14ac:dyDescent="0.3">
      <c r="A11" s="14" t="s">
        <v>71</v>
      </c>
      <c r="B11" s="34" t="s">
        <v>272</v>
      </c>
      <c r="C11" s="6">
        <v>26200</v>
      </c>
      <c r="D11" s="6" t="s">
        <v>5</v>
      </c>
      <c r="E11" s="6"/>
      <c r="F11" s="7" t="s">
        <v>359</v>
      </c>
      <c r="G11" s="7" t="s">
        <v>359</v>
      </c>
      <c r="H11" s="7" t="s">
        <v>359</v>
      </c>
      <c r="I11" s="7" t="s">
        <v>359</v>
      </c>
    </row>
    <row r="12" spans="1:10" ht="165.75" thickBot="1" x14ac:dyDescent="0.3">
      <c r="A12" s="14" t="s">
        <v>72</v>
      </c>
      <c r="B12" s="33" t="s">
        <v>273</v>
      </c>
      <c r="C12" s="6">
        <v>26300</v>
      </c>
      <c r="D12" s="6" t="s">
        <v>5</v>
      </c>
      <c r="E12" s="6">
        <v>244</v>
      </c>
      <c r="F12" s="7">
        <v>4539414.87</v>
      </c>
      <c r="G12" s="7" t="s">
        <v>359</v>
      </c>
      <c r="H12" s="7" t="s">
        <v>359</v>
      </c>
      <c r="I12" s="7" t="s">
        <v>359</v>
      </c>
    </row>
    <row r="13" spans="1:10" ht="180.75" customHeight="1" thickBot="1" x14ac:dyDescent="0.3">
      <c r="A13" s="14" t="s">
        <v>73</v>
      </c>
      <c r="B13" s="311" t="s">
        <v>274</v>
      </c>
      <c r="C13" s="270">
        <v>26400</v>
      </c>
      <c r="D13" s="6" t="s">
        <v>5</v>
      </c>
      <c r="E13" s="6">
        <v>244</v>
      </c>
      <c r="F13" s="246">
        <v>9450416.4600000009</v>
      </c>
      <c r="G13" s="246">
        <v>14318959.130000001</v>
      </c>
      <c r="H13" s="246">
        <v>14318959.130000001</v>
      </c>
      <c r="I13" s="246" t="s">
        <v>359</v>
      </c>
    </row>
    <row r="14" spans="1:10" ht="33.75" customHeight="1" thickBot="1" x14ac:dyDescent="0.3">
      <c r="A14" s="239"/>
      <c r="B14" s="312"/>
      <c r="C14" s="271"/>
      <c r="D14" s="247" t="s">
        <v>66</v>
      </c>
      <c r="E14" s="250">
        <v>247</v>
      </c>
      <c r="F14" s="251">
        <v>2364000</v>
      </c>
      <c r="G14" s="251">
        <v>1400000</v>
      </c>
      <c r="H14" s="251">
        <v>1400000</v>
      </c>
      <c r="I14" s="251"/>
    </row>
    <row r="15" spans="1:10" x14ac:dyDescent="0.25">
      <c r="A15" s="294">
        <v>36982</v>
      </c>
      <c r="B15" s="35" t="s">
        <v>7</v>
      </c>
      <c r="C15" s="280">
        <v>26410</v>
      </c>
      <c r="D15" s="280" t="s">
        <v>5</v>
      </c>
      <c r="E15" s="270">
        <v>244</v>
      </c>
      <c r="F15" s="296">
        <f>'Пр.1 Раздел 3'!G17</f>
        <v>7107351.3899999196</v>
      </c>
      <c r="G15" s="281">
        <v>8826359.1300000008</v>
      </c>
      <c r="H15" s="281">
        <v>8826359.1300000008</v>
      </c>
      <c r="I15" s="281" t="s">
        <v>359</v>
      </c>
    </row>
    <row r="16" spans="1:10" ht="105.75" thickBot="1" x14ac:dyDescent="0.3">
      <c r="A16" s="295"/>
      <c r="B16" s="33" t="s">
        <v>74</v>
      </c>
      <c r="C16" s="271"/>
      <c r="D16" s="271"/>
      <c r="E16" s="271"/>
      <c r="F16" s="273"/>
      <c r="G16" s="273"/>
      <c r="H16" s="273"/>
      <c r="I16" s="273"/>
    </row>
    <row r="17" spans="1:12" x14ac:dyDescent="0.25">
      <c r="A17" s="297" t="s">
        <v>75</v>
      </c>
      <c r="B17" s="36" t="s">
        <v>7</v>
      </c>
      <c r="C17" s="270">
        <v>26411</v>
      </c>
      <c r="D17" s="270" t="s">
        <v>5</v>
      </c>
      <c r="E17" s="270">
        <v>244</v>
      </c>
      <c r="F17" s="299">
        <f>F15</f>
        <v>7107351.3899999196</v>
      </c>
      <c r="G17" s="272">
        <f>G15</f>
        <v>8826359.1300000008</v>
      </c>
      <c r="H17" s="272">
        <f>H15</f>
        <v>8826359.1300000008</v>
      </c>
      <c r="I17" s="272" t="s">
        <v>359</v>
      </c>
    </row>
    <row r="18" spans="1:12" ht="45.75" thickBot="1" x14ac:dyDescent="0.3">
      <c r="A18" s="298"/>
      <c r="B18" s="37" t="s">
        <v>76</v>
      </c>
      <c r="C18" s="271"/>
      <c r="D18" s="271"/>
      <c r="E18" s="271"/>
      <c r="F18" s="273"/>
      <c r="G18" s="273"/>
      <c r="H18" s="273"/>
      <c r="I18" s="273"/>
    </row>
    <row r="19" spans="1:12" ht="45.75" thickBot="1" x14ac:dyDescent="0.3">
      <c r="A19" s="16" t="s">
        <v>77</v>
      </c>
      <c r="B19" s="33" t="s">
        <v>275</v>
      </c>
      <c r="C19" s="6">
        <v>26412</v>
      </c>
      <c r="D19" s="6" t="s">
        <v>5</v>
      </c>
      <c r="E19" s="6"/>
      <c r="F19" s="7" t="s">
        <v>359</v>
      </c>
      <c r="G19" s="7" t="s">
        <v>359</v>
      </c>
      <c r="H19" s="7" t="s">
        <v>359</v>
      </c>
      <c r="I19" s="7" t="s">
        <v>359</v>
      </c>
    </row>
    <row r="20" spans="1:12" ht="120.75" thickBot="1" x14ac:dyDescent="0.3">
      <c r="A20" s="16" t="s">
        <v>78</v>
      </c>
      <c r="B20" s="37" t="s">
        <v>79</v>
      </c>
      <c r="C20" s="6">
        <v>26420</v>
      </c>
      <c r="D20" s="6" t="s">
        <v>5</v>
      </c>
      <c r="E20" s="6"/>
      <c r="F20" s="7" t="s">
        <v>359</v>
      </c>
      <c r="G20" s="77" t="s">
        <v>359</v>
      </c>
      <c r="H20" s="77" t="s">
        <v>359</v>
      </c>
      <c r="I20" s="7" t="s">
        <v>359</v>
      </c>
    </row>
    <row r="21" spans="1:12" x14ac:dyDescent="0.25">
      <c r="A21" s="297" t="s">
        <v>80</v>
      </c>
      <c r="B21" s="36" t="s">
        <v>7</v>
      </c>
      <c r="C21" s="270">
        <v>26421</v>
      </c>
      <c r="D21" s="270" t="s">
        <v>5</v>
      </c>
      <c r="E21" s="237"/>
      <c r="F21" s="272"/>
      <c r="G21" s="274" t="str">
        <f>G20</f>
        <v>-</v>
      </c>
      <c r="H21" s="274" t="str">
        <f>H20</f>
        <v>-</v>
      </c>
      <c r="I21" s="272" t="s">
        <v>359</v>
      </c>
    </row>
    <row r="22" spans="1:12" ht="45.75" thickBot="1" x14ac:dyDescent="0.3">
      <c r="A22" s="298"/>
      <c r="B22" s="37" t="s">
        <v>76</v>
      </c>
      <c r="C22" s="271"/>
      <c r="D22" s="271"/>
      <c r="E22" s="238"/>
      <c r="F22" s="273"/>
      <c r="G22" s="275"/>
      <c r="H22" s="275"/>
      <c r="I22" s="273"/>
    </row>
    <row r="23" spans="1:12" ht="45.75" thickBot="1" x14ac:dyDescent="0.3">
      <c r="A23" s="16" t="s">
        <v>81</v>
      </c>
      <c r="B23" s="33" t="s">
        <v>275</v>
      </c>
      <c r="C23" s="6">
        <v>26422</v>
      </c>
      <c r="D23" s="6" t="s">
        <v>5</v>
      </c>
      <c r="E23" s="6"/>
      <c r="F23" s="7" t="s">
        <v>359</v>
      </c>
      <c r="G23" s="77" t="s">
        <v>359</v>
      </c>
      <c r="H23" s="77" t="s">
        <v>359</v>
      </c>
      <c r="I23" s="7" t="s">
        <v>359</v>
      </c>
    </row>
    <row r="24" spans="1:12" ht="75.75" thickBot="1" x14ac:dyDescent="0.3">
      <c r="A24" s="16" t="s">
        <v>82</v>
      </c>
      <c r="B24" s="37" t="s">
        <v>98</v>
      </c>
      <c r="C24" s="6">
        <v>26430</v>
      </c>
      <c r="D24" s="6" t="s">
        <v>5</v>
      </c>
      <c r="E24" s="6"/>
      <c r="F24" s="7" t="s">
        <v>359</v>
      </c>
      <c r="G24" s="77" t="s">
        <v>359</v>
      </c>
      <c r="H24" s="77" t="s">
        <v>359</v>
      </c>
      <c r="I24" s="7" t="s">
        <v>359</v>
      </c>
    </row>
    <row r="25" spans="1:12" ht="75.75" thickBot="1" x14ac:dyDescent="0.3">
      <c r="A25" s="16" t="s">
        <v>83</v>
      </c>
      <c r="B25" s="38" t="s">
        <v>84</v>
      </c>
      <c r="C25" s="6">
        <v>26440</v>
      </c>
      <c r="D25" s="6" t="s">
        <v>5</v>
      </c>
      <c r="E25" s="6"/>
      <c r="F25" s="7" t="s">
        <v>359</v>
      </c>
      <c r="G25" s="77" t="s">
        <v>359</v>
      </c>
      <c r="H25" s="77" t="s">
        <v>359</v>
      </c>
      <c r="I25" s="7" t="s">
        <v>359</v>
      </c>
    </row>
    <row r="26" spans="1:12" x14ac:dyDescent="0.25">
      <c r="A26" s="297" t="s">
        <v>85</v>
      </c>
      <c r="B26" s="36" t="s">
        <v>7</v>
      </c>
      <c r="C26" s="270">
        <v>26441</v>
      </c>
      <c r="D26" s="270" t="s">
        <v>5</v>
      </c>
      <c r="E26" s="237"/>
      <c r="F26" s="272" t="s">
        <v>359</v>
      </c>
      <c r="G26" s="274" t="s">
        <v>359</v>
      </c>
      <c r="H26" s="274" t="s">
        <v>359</v>
      </c>
      <c r="I26" s="272" t="s">
        <v>359</v>
      </c>
    </row>
    <row r="27" spans="1:12" ht="45.75" thickBot="1" x14ac:dyDescent="0.3">
      <c r="A27" s="298"/>
      <c r="B27" s="37" t="s">
        <v>76</v>
      </c>
      <c r="C27" s="271"/>
      <c r="D27" s="271"/>
      <c r="E27" s="238"/>
      <c r="F27" s="273"/>
      <c r="G27" s="275"/>
      <c r="H27" s="275"/>
      <c r="I27" s="273"/>
    </row>
    <row r="28" spans="1:12" ht="60.75" thickBot="1" x14ac:dyDescent="0.3">
      <c r="A28" s="16" t="s">
        <v>86</v>
      </c>
      <c r="B28" s="33" t="s">
        <v>276</v>
      </c>
      <c r="C28" s="6">
        <v>26442</v>
      </c>
      <c r="D28" s="6" t="s">
        <v>5</v>
      </c>
      <c r="E28" s="6"/>
      <c r="F28" s="7" t="s">
        <v>359</v>
      </c>
      <c r="G28" s="77" t="s">
        <v>359</v>
      </c>
      <c r="H28" s="77" t="s">
        <v>359</v>
      </c>
      <c r="I28" s="7" t="s">
        <v>359</v>
      </c>
    </row>
    <row r="29" spans="1:12" ht="60.75" customHeight="1" thickBot="1" x14ac:dyDescent="0.3">
      <c r="A29" s="16" t="s">
        <v>87</v>
      </c>
      <c r="B29" s="311" t="s">
        <v>88</v>
      </c>
      <c r="C29" s="270">
        <v>26450</v>
      </c>
      <c r="D29" s="6" t="s">
        <v>5</v>
      </c>
      <c r="E29" s="6">
        <v>244</v>
      </c>
      <c r="F29" s="77">
        <f>'Пр.1 Раздел 3'!N17+'Пр.1 Раздел 3'!O17</f>
        <v>6484873.658919137</v>
      </c>
      <c r="G29" s="77">
        <f>G7-G15</f>
        <v>5492600</v>
      </c>
      <c r="H29" s="77">
        <f>H7-H15</f>
        <v>5492600</v>
      </c>
      <c r="I29" s="7" t="s">
        <v>359</v>
      </c>
      <c r="J29" s="125">
        <f>F29+F30+F9</f>
        <v>13388288.528919138</v>
      </c>
      <c r="L29" s="125"/>
    </row>
    <row r="30" spans="1:12" ht="33" customHeight="1" thickBot="1" x14ac:dyDescent="0.3">
      <c r="A30" s="252"/>
      <c r="B30" s="312"/>
      <c r="C30" s="271"/>
      <c r="D30" s="244" t="s">
        <v>66</v>
      </c>
      <c r="E30" s="244">
        <v>247</v>
      </c>
      <c r="F30" s="245">
        <v>2364000</v>
      </c>
      <c r="G30" s="245">
        <v>1400000</v>
      </c>
      <c r="H30" s="245">
        <v>1400000</v>
      </c>
      <c r="I30" s="246"/>
      <c r="J30" s="125"/>
      <c r="L30" s="125"/>
    </row>
    <row r="31" spans="1:12" x14ac:dyDescent="0.25">
      <c r="A31" s="297" t="s">
        <v>89</v>
      </c>
      <c r="B31" s="36" t="s">
        <v>7</v>
      </c>
      <c r="C31" s="270">
        <v>26451</v>
      </c>
      <c r="D31" s="270" t="s">
        <v>5</v>
      </c>
      <c r="E31" s="270">
        <v>244</v>
      </c>
      <c r="F31" s="274">
        <f>F29</f>
        <v>6484873.658919137</v>
      </c>
      <c r="G31" s="274">
        <f>G29</f>
        <v>5492600</v>
      </c>
      <c r="H31" s="274">
        <f>H29</f>
        <v>5492600</v>
      </c>
      <c r="I31" s="272" t="s">
        <v>359</v>
      </c>
    </row>
    <row r="32" spans="1:12" ht="45.75" customHeight="1" thickBot="1" x14ac:dyDescent="0.3">
      <c r="A32" s="298"/>
      <c r="B32" s="315" t="s">
        <v>76</v>
      </c>
      <c r="C32" s="280"/>
      <c r="D32" s="271"/>
      <c r="E32" s="271"/>
      <c r="F32" s="275"/>
      <c r="G32" s="275"/>
      <c r="H32" s="275"/>
      <c r="I32" s="273"/>
      <c r="J32" s="125"/>
    </row>
    <row r="33" spans="1:10" ht="27" customHeight="1" thickBot="1" x14ac:dyDescent="0.3">
      <c r="A33" s="241"/>
      <c r="B33" s="310"/>
      <c r="C33" s="271"/>
      <c r="D33" s="6" t="s">
        <v>66</v>
      </c>
      <c r="E33" s="6">
        <v>247</v>
      </c>
      <c r="F33" s="77">
        <v>2364000</v>
      </c>
      <c r="G33" s="77">
        <v>1400000</v>
      </c>
      <c r="H33" s="77">
        <v>1400000</v>
      </c>
      <c r="I33" s="7"/>
      <c r="J33" s="125"/>
    </row>
    <row r="34" spans="1:10" ht="45.75" thickBot="1" x14ac:dyDescent="0.3">
      <c r="A34" s="16" t="s">
        <v>90</v>
      </c>
      <c r="B34" s="37" t="s">
        <v>91</v>
      </c>
      <c r="C34" s="6">
        <v>26452</v>
      </c>
      <c r="D34" s="6" t="s">
        <v>5</v>
      </c>
      <c r="E34" s="6"/>
      <c r="F34" s="77" t="s">
        <v>359</v>
      </c>
      <c r="G34" s="77" t="s">
        <v>359</v>
      </c>
      <c r="H34" s="77" t="s">
        <v>359</v>
      </c>
      <c r="I34" s="7" t="s">
        <v>359</v>
      </c>
    </row>
    <row r="35" spans="1:10" ht="165.75" customHeight="1" thickBot="1" x14ac:dyDescent="0.3">
      <c r="A35" s="16" t="s">
        <v>92</v>
      </c>
      <c r="B35" s="316" t="s">
        <v>277</v>
      </c>
      <c r="C35" s="270">
        <v>26500</v>
      </c>
      <c r="D35" s="6" t="s">
        <v>5</v>
      </c>
      <c r="E35" s="6">
        <v>244</v>
      </c>
      <c r="F35" s="77">
        <f>F29+F15</f>
        <v>13592225.048919056</v>
      </c>
      <c r="G35" s="77">
        <f>G29+G15</f>
        <v>14318959.130000001</v>
      </c>
      <c r="H35" s="77">
        <f>H29+H15</f>
        <v>14318959.130000001</v>
      </c>
      <c r="I35" s="7" t="s">
        <v>359</v>
      </c>
      <c r="J35" s="125"/>
    </row>
    <row r="36" spans="1:10" ht="24" customHeight="1" thickBot="1" x14ac:dyDescent="0.3">
      <c r="A36" s="241"/>
      <c r="B36" s="317"/>
      <c r="C36" s="271"/>
      <c r="D36" s="6" t="s">
        <v>66</v>
      </c>
      <c r="E36" s="6">
        <v>247</v>
      </c>
      <c r="F36" s="77">
        <f>F30</f>
        <v>2364000</v>
      </c>
      <c r="G36" s="77">
        <f>F36</f>
        <v>2364000</v>
      </c>
      <c r="H36" s="77">
        <f>G36</f>
        <v>2364000</v>
      </c>
      <c r="I36" s="7"/>
      <c r="J36" s="125"/>
    </row>
    <row r="37" spans="1:10" ht="30.75" customHeight="1" thickBot="1" x14ac:dyDescent="0.3">
      <c r="A37" s="17"/>
      <c r="B37" s="311" t="s">
        <v>93</v>
      </c>
      <c r="C37" s="270">
        <v>26510</v>
      </c>
      <c r="D37" s="6">
        <v>2021</v>
      </c>
      <c r="E37" s="6">
        <v>244</v>
      </c>
      <c r="F37" s="77">
        <f t="shared" ref="F37:H38" si="0">F35</f>
        <v>13592225.048919056</v>
      </c>
      <c r="G37" s="77">
        <f t="shared" si="0"/>
        <v>14318959.130000001</v>
      </c>
      <c r="H37" s="77">
        <f t="shared" si="0"/>
        <v>14318959.130000001</v>
      </c>
      <c r="I37" s="7" t="s">
        <v>359</v>
      </c>
    </row>
    <row r="38" spans="1:10" ht="30.75" customHeight="1" thickBot="1" x14ac:dyDescent="0.3">
      <c r="A38" s="17"/>
      <c r="B38" s="312"/>
      <c r="C38" s="271"/>
      <c r="D38" s="7"/>
      <c r="E38" s="6">
        <v>247</v>
      </c>
      <c r="F38" s="77">
        <f t="shared" si="0"/>
        <v>2364000</v>
      </c>
      <c r="G38" s="77">
        <f t="shared" si="0"/>
        <v>2364000</v>
      </c>
      <c r="H38" s="77">
        <f t="shared" si="0"/>
        <v>2364000</v>
      </c>
      <c r="I38" s="7"/>
    </row>
    <row r="39" spans="1:10" ht="173.25" customHeight="1" thickBot="1" x14ac:dyDescent="0.3">
      <c r="A39" s="16" t="s">
        <v>94</v>
      </c>
      <c r="B39" s="39" t="s">
        <v>95</v>
      </c>
      <c r="C39" s="6">
        <v>26600</v>
      </c>
      <c r="D39" s="6" t="s">
        <v>5</v>
      </c>
      <c r="E39" s="6"/>
      <c r="F39" s="77" t="s">
        <v>359</v>
      </c>
      <c r="G39" s="77" t="s">
        <v>359</v>
      </c>
      <c r="H39" s="77" t="s">
        <v>359</v>
      </c>
      <c r="I39" s="7" t="s">
        <v>359</v>
      </c>
    </row>
    <row r="40" spans="1:10" ht="30.75" thickBot="1" x14ac:dyDescent="0.3">
      <c r="A40" s="15"/>
      <c r="B40" s="40" t="s">
        <v>93</v>
      </c>
      <c r="C40" s="6">
        <v>26610</v>
      </c>
      <c r="D40" s="7"/>
      <c r="E40" s="7"/>
      <c r="F40" s="77" t="s">
        <v>359</v>
      </c>
      <c r="G40" s="77" t="s">
        <v>359</v>
      </c>
      <c r="H40" s="77" t="s">
        <v>359</v>
      </c>
      <c r="I40" s="7" t="s">
        <v>359</v>
      </c>
    </row>
    <row r="41" spans="1:10" ht="39.75" customHeight="1" x14ac:dyDescent="0.25">
      <c r="A41" s="304" t="s">
        <v>642</v>
      </c>
      <c r="B41" s="304"/>
      <c r="C41" s="304"/>
      <c r="D41" s="302" t="s">
        <v>326</v>
      </c>
      <c r="E41" s="302"/>
      <c r="F41" s="302"/>
      <c r="G41" s="227"/>
      <c r="H41" s="302" t="s">
        <v>664</v>
      </c>
      <c r="I41" s="302"/>
    </row>
    <row r="42" spans="1:10" x14ac:dyDescent="0.25">
      <c r="A42" s="305" t="s">
        <v>643</v>
      </c>
      <c r="B42" s="305"/>
      <c r="C42" s="305"/>
      <c r="D42" s="303" t="s">
        <v>644</v>
      </c>
      <c r="E42" s="303"/>
      <c r="F42" s="303"/>
      <c r="G42" s="228" t="s">
        <v>638</v>
      </c>
      <c r="H42" s="303" t="s">
        <v>639</v>
      </c>
      <c r="I42" s="303"/>
    </row>
    <row r="43" spans="1:10" x14ac:dyDescent="0.25">
      <c r="A43" s="226"/>
      <c r="B43" s="226"/>
      <c r="C43" s="226"/>
      <c r="D43" s="226"/>
      <c r="E43" s="226"/>
      <c r="F43" s="226"/>
      <c r="G43" s="226"/>
      <c r="H43" s="226"/>
      <c r="I43" s="226"/>
    </row>
    <row r="44" spans="1:10" x14ac:dyDescent="0.25">
      <c r="A44" s="303" t="s">
        <v>645</v>
      </c>
      <c r="B44" s="303"/>
      <c r="C44" s="303" t="s">
        <v>667</v>
      </c>
      <c r="D44" s="303"/>
      <c r="E44" s="303"/>
      <c r="F44" s="303"/>
      <c r="G44" s="303"/>
      <c r="H44" s="303"/>
      <c r="I44" s="303"/>
    </row>
    <row r="45" spans="1:10" x14ac:dyDescent="0.25">
      <c r="A45" s="303" t="s">
        <v>671</v>
      </c>
      <c r="B45" s="303"/>
      <c r="C45" s="306"/>
      <c r="D45" s="306"/>
      <c r="E45" s="240"/>
      <c r="F45" s="226"/>
      <c r="G45" s="226"/>
      <c r="H45" s="226"/>
      <c r="I45" s="226"/>
    </row>
    <row r="46" spans="1:10" x14ac:dyDescent="0.25">
      <c r="A46" s="306" t="s">
        <v>646</v>
      </c>
      <c r="B46" s="306"/>
      <c r="C46" s="226"/>
      <c r="D46" s="226"/>
      <c r="E46" s="226"/>
      <c r="F46" s="308"/>
      <c r="G46" s="308"/>
      <c r="H46" s="308"/>
      <c r="I46" s="308"/>
    </row>
    <row r="47" spans="1:10" ht="27.75" customHeight="1" x14ac:dyDescent="0.25">
      <c r="A47" s="307" t="s">
        <v>647</v>
      </c>
      <c r="B47" s="307"/>
      <c r="C47" s="307"/>
      <c r="D47" s="307"/>
      <c r="E47" s="242"/>
      <c r="F47" s="306" t="s">
        <v>638</v>
      </c>
      <c r="G47" s="306"/>
      <c r="H47" s="306" t="s">
        <v>639</v>
      </c>
      <c r="I47" s="306"/>
    </row>
    <row r="48" spans="1:10" x14ac:dyDescent="0.25">
      <c r="A48" s="226"/>
      <c r="B48" s="226"/>
      <c r="C48" s="226"/>
      <c r="D48" s="226"/>
      <c r="E48" s="226"/>
      <c r="F48" s="226"/>
      <c r="G48" s="226"/>
      <c r="H48" s="226"/>
      <c r="I48" s="226"/>
    </row>
  </sheetData>
  <mergeCells count="79">
    <mergeCell ref="B29:B30"/>
    <mergeCell ref="E31:E32"/>
    <mergeCell ref="B32:B33"/>
    <mergeCell ref="B37:B38"/>
    <mergeCell ref="B35:B36"/>
    <mergeCell ref="C29:C30"/>
    <mergeCell ref="C31:C33"/>
    <mergeCell ref="C35:C36"/>
    <mergeCell ref="C37:C38"/>
    <mergeCell ref="B7:B8"/>
    <mergeCell ref="B13:B14"/>
    <mergeCell ref="E15:E16"/>
    <mergeCell ref="E17:E18"/>
    <mergeCell ref="C7:C8"/>
    <mergeCell ref="C13:C14"/>
    <mergeCell ref="A46:B46"/>
    <mergeCell ref="A45:B45"/>
    <mergeCell ref="A47:D47"/>
    <mergeCell ref="F47:G47"/>
    <mergeCell ref="H47:I47"/>
    <mergeCell ref="F46:G46"/>
    <mergeCell ref="H46:I46"/>
    <mergeCell ref="C45:D45"/>
    <mergeCell ref="D41:F41"/>
    <mergeCell ref="H41:I41"/>
    <mergeCell ref="C44:I44"/>
    <mergeCell ref="A41:C41"/>
    <mergeCell ref="A42:C42"/>
    <mergeCell ref="D42:F42"/>
    <mergeCell ref="H42:I42"/>
    <mergeCell ref="A44:B44"/>
    <mergeCell ref="A2:H2"/>
    <mergeCell ref="I26:I27"/>
    <mergeCell ref="A31:A32"/>
    <mergeCell ref="D31:D32"/>
    <mergeCell ref="F31:F32"/>
    <mergeCell ref="G31:G32"/>
    <mergeCell ref="H31:H32"/>
    <mergeCell ref="I31:I32"/>
    <mergeCell ref="A26:A27"/>
    <mergeCell ref="C26:C27"/>
    <mergeCell ref="D26:D27"/>
    <mergeCell ref="F26:F27"/>
    <mergeCell ref="G26:G27"/>
    <mergeCell ref="H26:H27"/>
    <mergeCell ref="I17:I18"/>
    <mergeCell ref="H21:H22"/>
    <mergeCell ref="I21:I22"/>
    <mergeCell ref="A17:A18"/>
    <mergeCell ref="C17:C18"/>
    <mergeCell ref="D17:D18"/>
    <mergeCell ref="F17:F18"/>
    <mergeCell ref="G17:G18"/>
    <mergeCell ref="H17:H18"/>
    <mergeCell ref="A21:A22"/>
    <mergeCell ref="C21:C22"/>
    <mergeCell ref="D21:D22"/>
    <mergeCell ref="F21:F22"/>
    <mergeCell ref="G21:G22"/>
    <mergeCell ref="H9:H10"/>
    <mergeCell ref="I9:I10"/>
    <mergeCell ref="A15:A16"/>
    <mergeCell ref="C15:C16"/>
    <mergeCell ref="D15:D16"/>
    <mergeCell ref="F15:F16"/>
    <mergeCell ref="G15:G16"/>
    <mergeCell ref="H15:H16"/>
    <mergeCell ref="I15:I16"/>
    <mergeCell ref="A9:A10"/>
    <mergeCell ref="C9:C10"/>
    <mergeCell ref="D9:D10"/>
    <mergeCell ref="F9:F10"/>
    <mergeCell ref="G9:G10"/>
    <mergeCell ref="A4:A5"/>
    <mergeCell ref="B4:B5"/>
    <mergeCell ref="C4:C5"/>
    <mergeCell ref="D4:D5"/>
    <mergeCell ref="F4:I4"/>
    <mergeCell ref="E4:E5"/>
  </mergeCells>
  <pageMargins left="0.7" right="0.7" top="0.75" bottom="0.75" header="0.3" footer="0.3"/>
  <pageSetup paperSize="9" scale="7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tabSelected="1" topLeftCell="A88" zoomScaleNormal="100" zoomScaleSheetLayoutView="100" workbookViewId="0">
      <selection activeCell="O111" sqref="O111"/>
    </sheetView>
  </sheetViews>
  <sheetFormatPr defaultRowHeight="15" x14ac:dyDescent="0.25"/>
  <cols>
    <col min="1" max="1" width="8.85546875" customWidth="1"/>
    <col min="2" max="2" width="23.5703125" customWidth="1"/>
    <col min="3" max="3" width="10.5703125" customWidth="1"/>
    <col min="4" max="4" width="24.28515625" customWidth="1"/>
    <col min="5" max="5" width="11.42578125" customWidth="1"/>
    <col min="6" max="6" width="14.7109375" customWidth="1"/>
    <col min="7" max="7" width="15" customWidth="1"/>
    <col min="8" max="8" width="16" customWidth="1"/>
    <col min="11" max="11" width="12.7109375" customWidth="1"/>
    <col min="12" max="12" width="11.7109375" customWidth="1"/>
    <col min="13" max="13" width="12" customWidth="1"/>
    <col min="14" max="14" width="13.7109375" customWidth="1"/>
    <col min="15" max="15" width="13.28515625" customWidth="1"/>
    <col min="16" max="16" width="10.85546875" customWidth="1"/>
    <col min="17" max="18" width="12.42578125" bestFit="1" customWidth="1"/>
  </cols>
  <sheetData>
    <row r="1" spans="1:18" ht="15.75" x14ac:dyDescent="0.25">
      <c r="A1" s="318" t="s">
        <v>101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</row>
    <row r="2" spans="1:18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8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8" ht="15" customHeight="1" x14ac:dyDescent="0.25">
      <c r="A4" s="320" t="s">
        <v>67</v>
      </c>
      <c r="B4" s="320" t="s">
        <v>102</v>
      </c>
      <c r="C4" s="330" t="s">
        <v>2</v>
      </c>
      <c r="D4" s="330" t="s">
        <v>57</v>
      </c>
      <c r="E4" s="330" t="s">
        <v>103</v>
      </c>
      <c r="F4" s="321" t="s">
        <v>104</v>
      </c>
      <c r="G4" s="321"/>
      <c r="H4" s="321"/>
      <c r="I4" s="321"/>
      <c r="J4" s="321"/>
      <c r="K4" s="321"/>
      <c r="L4" s="321"/>
      <c r="M4" s="321"/>
      <c r="N4" s="321"/>
      <c r="O4" s="321"/>
      <c r="P4" s="321"/>
    </row>
    <row r="5" spans="1:18" ht="25.5" customHeight="1" x14ac:dyDescent="0.25">
      <c r="A5" s="320"/>
      <c r="B5" s="320"/>
      <c r="C5" s="331"/>
      <c r="D5" s="331"/>
      <c r="E5" s="331"/>
      <c r="F5" s="321" t="s">
        <v>105</v>
      </c>
      <c r="G5" s="322" t="s">
        <v>106</v>
      </c>
      <c r="H5" s="323"/>
      <c r="I5" s="323"/>
      <c r="J5" s="323"/>
      <c r="K5" s="323"/>
      <c r="L5" s="323"/>
      <c r="M5" s="323"/>
      <c r="N5" s="323"/>
      <c r="O5" s="323"/>
      <c r="P5" s="324"/>
    </row>
    <row r="6" spans="1:18" ht="25.5" customHeight="1" x14ac:dyDescent="0.25">
      <c r="A6" s="320"/>
      <c r="B6" s="320"/>
      <c r="C6" s="331"/>
      <c r="D6" s="331"/>
      <c r="E6" s="331"/>
      <c r="F6" s="321"/>
      <c r="G6" s="325"/>
      <c r="H6" s="326"/>
      <c r="I6" s="326"/>
      <c r="J6" s="326"/>
      <c r="K6" s="326"/>
      <c r="L6" s="326"/>
      <c r="M6" s="326"/>
      <c r="N6" s="326"/>
      <c r="O6" s="326"/>
      <c r="P6" s="327"/>
    </row>
    <row r="7" spans="1:18" ht="51.75" customHeight="1" x14ac:dyDescent="0.25">
      <c r="A7" s="320"/>
      <c r="B7" s="320"/>
      <c r="C7" s="331"/>
      <c r="D7" s="331"/>
      <c r="E7" s="331"/>
      <c r="F7" s="321"/>
      <c r="G7" s="321" t="s">
        <v>301</v>
      </c>
      <c r="H7" s="321" t="s">
        <v>358</v>
      </c>
      <c r="I7" s="328" t="s">
        <v>7</v>
      </c>
      <c r="J7" s="329"/>
      <c r="K7" s="321" t="s">
        <v>107</v>
      </c>
      <c r="L7" s="328" t="s">
        <v>7</v>
      </c>
      <c r="M7" s="329"/>
      <c r="N7" s="321" t="s">
        <v>108</v>
      </c>
      <c r="O7" s="321" t="s">
        <v>109</v>
      </c>
      <c r="P7" s="321" t="s">
        <v>110</v>
      </c>
    </row>
    <row r="8" spans="1:18" ht="54.75" customHeight="1" x14ac:dyDescent="0.25">
      <c r="A8" s="320"/>
      <c r="B8" s="320"/>
      <c r="C8" s="332"/>
      <c r="D8" s="332"/>
      <c r="E8" s="332"/>
      <c r="F8" s="321"/>
      <c r="G8" s="321"/>
      <c r="H8" s="321"/>
      <c r="I8" s="74" t="s">
        <v>302</v>
      </c>
      <c r="J8" s="74" t="s">
        <v>303</v>
      </c>
      <c r="K8" s="321"/>
      <c r="L8" s="74" t="s">
        <v>302</v>
      </c>
      <c r="M8" s="74" t="s">
        <v>303</v>
      </c>
      <c r="N8" s="321"/>
      <c r="O8" s="321"/>
      <c r="P8" s="321"/>
    </row>
    <row r="9" spans="1:18" x14ac:dyDescent="0.25">
      <c r="A9" s="43" t="s">
        <v>111</v>
      </c>
      <c r="B9" s="44" t="s">
        <v>112</v>
      </c>
      <c r="C9" s="44"/>
      <c r="D9" s="44"/>
      <c r="E9" s="95">
        <v>210</v>
      </c>
      <c r="F9" s="97">
        <f>N9+K9+H9</f>
        <v>69841269.110000014</v>
      </c>
      <c r="G9" s="96">
        <f>G11+G15+G16+G13+G14+G12</f>
        <v>66669069.109999999</v>
      </c>
      <c r="H9" s="96">
        <f>H11+H12+H13+H15+H16+H14</f>
        <v>2483918.4</v>
      </c>
      <c r="I9" s="96"/>
      <c r="J9" s="96"/>
      <c r="K9" s="96">
        <f>K11+K12+K13+K15+K16+K14</f>
        <v>64185150.710000001</v>
      </c>
      <c r="L9" s="96"/>
      <c r="M9" s="96"/>
      <c r="N9" s="96">
        <f>N11+N12+N13+N15+N16+N14</f>
        <v>3172200</v>
      </c>
      <c r="O9" s="96"/>
      <c r="P9" s="96"/>
      <c r="R9" s="99"/>
    </row>
    <row r="10" spans="1:18" x14ac:dyDescent="0.25">
      <c r="A10" s="45"/>
      <c r="B10" s="45" t="s">
        <v>106</v>
      </c>
      <c r="C10" s="45"/>
      <c r="D10" s="45"/>
      <c r="E10" s="95"/>
      <c r="F10" s="95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1:18" x14ac:dyDescent="0.25">
      <c r="A11" s="45"/>
      <c r="B11" s="45" t="s">
        <v>113</v>
      </c>
      <c r="C11" s="45"/>
      <c r="D11" s="45"/>
      <c r="E11" s="95">
        <v>111</v>
      </c>
      <c r="F11" s="97">
        <f>G11+N11+O11+P11</f>
        <v>52019391.890000001</v>
      </c>
      <c r="G11" s="96">
        <f>H11+K11</f>
        <v>51844159.890000001</v>
      </c>
      <c r="H11" s="96">
        <v>2192229.4500000002</v>
      </c>
      <c r="I11" s="96">
        <v>0</v>
      </c>
      <c r="J11" s="96">
        <v>0</v>
      </c>
      <c r="K11" s="96">
        <v>49651930.439999998</v>
      </c>
      <c r="L11" s="96"/>
      <c r="M11" s="96"/>
      <c r="N11" s="96">
        <v>175232</v>
      </c>
      <c r="O11" s="96"/>
      <c r="P11" s="96"/>
      <c r="Q11" s="99"/>
    </row>
    <row r="12" spans="1:18" x14ac:dyDescent="0.25">
      <c r="A12" s="45"/>
      <c r="B12" s="45" t="s">
        <v>114</v>
      </c>
      <c r="C12" s="45"/>
      <c r="D12" s="45"/>
      <c r="E12" s="95">
        <v>321</v>
      </c>
      <c r="F12" s="97">
        <f t="shared" ref="F12:F15" si="0">G12+N12+O12+P12</f>
        <v>0</v>
      </c>
      <c r="G12" s="96">
        <f t="shared" ref="G12:G15" si="1">H12+K12</f>
        <v>0</v>
      </c>
      <c r="H12" s="96">
        <f t="shared" ref="H12:H15" si="2">I12+J12</f>
        <v>0</v>
      </c>
      <c r="I12" s="96"/>
      <c r="J12" s="96"/>
      <c r="K12" s="96">
        <f t="shared" ref="K12:K13" si="3">L12+M12</f>
        <v>0</v>
      </c>
      <c r="L12" s="96"/>
      <c r="M12" s="96"/>
      <c r="N12" s="96">
        <v>0</v>
      </c>
      <c r="O12" s="96"/>
      <c r="P12" s="96"/>
    </row>
    <row r="13" spans="1:18" x14ac:dyDescent="0.25">
      <c r="A13" s="45"/>
      <c r="B13" s="45" t="s">
        <v>115</v>
      </c>
      <c r="C13" s="45"/>
      <c r="D13" s="45"/>
      <c r="E13" s="95">
        <v>112</v>
      </c>
      <c r="F13" s="97">
        <f t="shared" si="0"/>
        <v>2624000</v>
      </c>
      <c r="G13" s="96">
        <f t="shared" si="1"/>
        <v>0</v>
      </c>
      <c r="H13" s="96">
        <f t="shared" si="2"/>
        <v>0</v>
      </c>
      <c r="I13" s="96"/>
      <c r="J13" s="96"/>
      <c r="K13" s="96">
        <f t="shared" si="3"/>
        <v>0</v>
      </c>
      <c r="L13" s="96"/>
      <c r="M13" s="96"/>
      <c r="N13" s="96">
        <v>2624000</v>
      </c>
      <c r="O13" s="96"/>
      <c r="P13" s="96"/>
      <c r="R13" s="99"/>
    </row>
    <row r="14" spans="1:18" x14ac:dyDescent="0.25">
      <c r="A14" s="45"/>
      <c r="B14" s="45" t="s">
        <v>422</v>
      </c>
      <c r="C14" s="45"/>
      <c r="D14" s="45"/>
      <c r="E14" s="95">
        <v>112</v>
      </c>
      <c r="F14" s="97">
        <f>G14+N14</f>
        <v>378030.17</v>
      </c>
      <c r="G14" s="96">
        <f>H14+K14</f>
        <v>58030.17</v>
      </c>
      <c r="H14" s="96">
        <v>1172.9000000000001</v>
      </c>
      <c r="I14" s="96"/>
      <c r="J14" s="96"/>
      <c r="K14" s="96">
        <v>56857.27</v>
      </c>
      <c r="L14" s="96"/>
      <c r="M14" s="96"/>
      <c r="N14" s="96">
        <v>320000</v>
      </c>
      <c r="O14" s="96"/>
      <c r="P14" s="96"/>
    </row>
    <row r="15" spans="1:18" x14ac:dyDescent="0.25">
      <c r="A15" s="45"/>
      <c r="B15" s="45" t="s">
        <v>116</v>
      </c>
      <c r="C15" s="45"/>
      <c r="D15" s="45"/>
      <c r="E15" s="95">
        <v>112</v>
      </c>
      <c r="F15" s="97">
        <f t="shared" si="0"/>
        <v>0</v>
      </c>
      <c r="G15" s="96">
        <f t="shared" si="1"/>
        <v>0</v>
      </c>
      <c r="H15" s="96">
        <f t="shared" si="2"/>
        <v>0</v>
      </c>
      <c r="I15" s="96"/>
      <c r="J15" s="96"/>
      <c r="K15" s="96">
        <f>'командировочные расходы'!L9</f>
        <v>0</v>
      </c>
      <c r="L15" s="96"/>
      <c r="M15" s="96"/>
      <c r="N15" s="96">
        <v>0</v>
      </c>
      <c r="O15" s="96"/>
      <c r="P15" s="96"/>
      <c r="Q15" s="99"/>
    </row>
    <row r="16" spans="1:18" ht="25.5" x14ac:dyDescent="0.25">
      <c r="A16" s="45"/>
      <c r="B16" s="45" t="s">
        <v>117</v>
      </c>
      <c r="C16" s="45"/>
      <c r="D16" s="45"/>
      <c r="E16" s="95">
        <v>119</v>
      </c>
      <c r="F16" s="97">
        <f>G16+N16+O16+P16</f>
        <v>14819847.050000001</v>
      </c>
      <c r="G16" s="96">
        <f>H16+K16</f>
        <v>14766879.050000001</v>
      </c>
      <c r="H16" s="96">
        <v>290516.05</v>
      </c>
      <c r="I16" s="96"/>
      <c r="J16" s="96"/>
      <c r="K16" s="96">
        <f>' Расчет стр.взносов'!E18+' Расчет стр.взносов'!E20</f>
        <v>14476363</v>
      </c>
      <c r="L16" s="96"/>
      <c r="M16" s="96"/>
      <c r="N16" s="96">
        <v>52968</v>
      </c>
      <c r="O16" s="96"/>
      <c r="P16" s="96"/>
      <c r="R16" s="99"/>
    </row>
    <row r="17" spans="1:18" ht="25.5" x14ac:dyDescent="0.25">
      <c r="A17" s="73" t="s">
        <v>92</v>
      </c>
      <c r="B17" s="45" t="s">
        <v>118</v>
      </c>
      <c r="C17" s="45"/>
      <c r="D17" s="45"/>
      <c r="E17" s="95">
        <v>244</v>
      </c>
      <c r="F17" s="97">
        <f>G17+N17+O17</f>
        <v>13592225.048919057</v>
      </c>
      <c r="G17" s="96">
        <f>K17</f>
        <v>7107351.3899999196</v>
      </c>
      <c r="H17" s="96">
        <v>0</v>
      </c>
      <c r="I17" s="96"/>
      <c r="J17" s="96"/>
      <c r="K17" s="96">
        <f>K19+K21+K25+K42+K27</f>
        <v>7107351.3899999196</v>
      </c>
      <c r="L17" s="96"/>
      <c r="M17" s="96"/>
      <c r="N17" s="96">
        <f>N19+N21+N22+N24+N25+N27</f>
        <v>2718999.9989191373</v>
      </c>
      <c r="O17" s="96">
        <f>O42+O25+O27</f>
        <v>3765873.66</v>
      </c>
      <c r="P17" s="96"/>
      <c r="Q17" s="99"/>
      <c r="R17" s="99"/>
    </row>
    <row r="18" spans="1:18" x14ac:dyDescent="0.25">
      <c r="A18" s="45"/>
      <c r="B18" s="45" t="s">
        <v>106</v>
      </c>
      <c r="C18" s="45"/>
      <c r="D18" s="45"/>
      <c r="E18" s="95"/>
      <c r="F18" s="95"/>
      <c r="G18" s="96"/>
      <c r="H18" s="96"/>
      <c r="I18" s="96"/>
      <c r="J18" s="96"/>
      <c r="K18" s="96"/>
      <c r="L18" s="96"/>
      <c r="M18" s="96"/>
      <c r="N18" s="96"/>
      <c r="O18" s="96"/>
      <c r="P18" s="96"/>
      <c r="R18" s="99"/>
    </row>
    <row r="19" spans="1:18" x14ac:dyDescent="0.25">
      <c r="A19" s="45"/>
      <c r="B19" s="45" t="s">
        <v>119</v>
      </c>
      <c r="C19" s="45"/>
      <c r="D19" s="45"/>
      <c r="E19" s="95">
        <v>221</v>
      </c>
      <c r="F19" s="97">
        <f>G19+N19+O19+P19</f>
        <v>191000</v>
      </c>
      <c r="G19" s="96">
        <f>H19+K19</f>
        <v>191000</v>
      </c>
      <c r="H19" s="96">
        <f>I19+J19</f>
        <v>0</v>
      </c>
      <c r="I19" s="96"/>
      <c r="J19" s="96"/>
      <c r="K19" s="96">
        <f>'Расчет услуг связи'!G12</f>
        <v>191000</v>
      </c>
      <c r="L19" s="96"/>
      <c r="M19" s="96"/>
      <c r="N19" s="96"/>
      <c r="O19" s="96"/>
      <c r="P19" s="96"/>
    </row>
    <row r="20" spans="1:18" x14ac:dyDescent="0.25">
      <c r="A20" s="45"/>
      <c r="B20" s="45" t="s">
        <v>120</v>
      </c>
      <c r="C20" s="45"/>
      <c r="D20" s="45"/>
      <c r="E20" s="95"/>
      <c r="F20" s="95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1:18" x14ac:dyDescent="0.25">
      <c r="A21" s="45"/>
      <c r="B21" s="45" t="s">
        <v>121</v>
      </c>
      <c r="C21" s="45"/>
      <c r="D21" s="45"/>
      <c r="E21" s="95">
        <v>222</v>
      </c>
      <c r="F21" s="97">
        <f>G21+N21+O21+P21</f>
        <v>0</v>
      </c>
      <c r="G21" s="96">
        <f>H21+K21</f>
        <v>0</v>
      </c>
      <c r="H21" s="96">
        <f>I21+J21</f>
        <v>0</v>
      </c>
      <c r="I21" s="96"/>
      <c r="J21" s="96"/>
      <c r="K21" s="96">
        <f>'Расчет трансп. услуг'!F9</f>
        <v>0</v>
      </c>
      <c r="L21" s="96"/>
      <c r="M21" s="96"/>
      <c r="N21" s="96"/>
      <c r="O21" s="96"/>
      <c r="P21" s="96"/>
      <c r="R21" s="99"/>
    </row>
    <row r="22" spans="1:18" ht="25.5" x14ac:dyDescent="0.25">
      <c r="A22" s="45"/>
      <c r="B22" s="45" t="s">
        <v>122</v>
      </c>
      <c r="C22" s="45"/>
      <c r="D22" s="45"/>
      <c r="E22" s="95">
        <v>223</v>
      </c>
      <c r="F22" s="97">
        <f>G22+N22+O22+P22</f>
        <v>1047799.9989191372</v>
      </c>
      <c r="G22" s="96">
        <f>H22+K22</f>
        <v>0</v>
      </c>
      <c r="H22" s="96">
        <f>I22+J22</f>
        <v>0</v>
      </c>
      <c r="I22" s="96"/>
      <c r="J22" s="96"/>
      <c r="K22" s="96">
        <f>L22+M22</f>
        <v>0</v>
      </c>
      <c r="L22" s="96"/>
      <c r="M22" s="96"/>
      <c r="N22" s="96">
        <f>'Расчет ком.услуг'!F8+'Расчет ком.услуг'!F9+'Расчет ком.услуг'!F10+'Расчет ком.услуг'!F11+'Расчет ком.услуг'!F12+'Расчет ком.услуг'!F13</f>
        <v>1047799.9989191372</v>
      </c>
      <c r="O22" s="96"/>
      <c r="P22" s="96"/>
      <c r="R22" s="99"/>
    </row>
    <row r="23" spans="1:18" x14ac:dyDescent="0.25">
      <c r="A23" s="45"/>
      <c r="B23" s="45" t="s">
        <v>120</v>
      </c>
      <c r="C23" s="45"/>
      <c r="D23" s="45"/>
      <c r="E23" s="95"/>
      <c r="F23" s="95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1:18" ht="25.5" x14ac:dyDescent="0.25">
      <c r="A24" s="45"/>
      <c r="B24" s="45" t="s">
        <v>123</v>
      </c>
      <c r="C24" s="45"/>
      <c r="D24" s="45"/>
      <c r="E24" s="95">
        <v>224</v>
      </c>
      <c r="F24" s="97">
        <f t="shared" ref="F24" si="4">G24+N24+O24+P24</f>
        <v>0</v>
      </c>
      <c r="G24" s="96">
        <f t="shared" ref="G24" si="5">H24+K24</f>
        <v>0</v>
      </c>
      <c r="H24" s="96">
        <f t="shared" ref="H24:H25" si="6">I24+J24</f>
        <v>0</v>
      </c>
      <c r="I24" s="96"/>
      <c r="J24" s="96"/>
      <c r="K24" s="96">
        <f t="shared" ref="K24" si="7">L24+M24</f>
        <v>0</v>
      </c>
      <c r="L24" s="96"/>
      <c r="M24" s="96"/>
      <c r="N24" s="96"/>
      <c r="O24" s="96"/>
      <c r="P24" s="96"/>
      <c r="Q24" s="99"/>
    </row>
    <row r="25" spans="1:18" ht="38.25" x14ac:dyDescent="0.25">
      <c r="A25" s="45"/>
      <c r="B25" s="45" t="s">
        <v>124</v>
      </c>
      <c r="C25" s="45"/>
      <c r="D25" s="45"/>
      <c r="E25" s="95">
        <v>225</v>
      </c>
      <c r="F25" s="97">
        <f>K25+N25</f>
        <v>638487.16</v>
      </c>
      <c r="G25" s="96">
        <f>K25</f>
        <v>638487.16</v>
      </c>
      <c r="H25" s="96">
        <f t="shared" si="6"/>
        <v>0</v>
      </c>
      <c r="I25" s="96"/>
      <c r="J25" s="96"/>
      <c r="K25" s="96">
        <f>'Расчет по содержанию имущ.'!G27</f>
        <v>638487.16</v>
      </c>
      <c r="L25" s="96"/>
      <c r="M25" s="96"/>
      <c r="N25" s="96">
        <v>0</v>
      </c>
      <c r="O25" s="96">
        <v>0</v>
      </c>
      <c r="P25" s="96"/>
      <c r="Q25" s="99"/>
      <c r="R25" s="99"/>
    </row>
    <row r="26" spans="1:18" x14ac:dyDescent="0.25">
      <c r="A26" s="45"/>
      <c r="B26" s="45" t="s">
        <v>120</v>
      </c>
      <c r="C26" s="45"/>
      <c r="D26" s="45"/>
      <c r="E26" s="95"/>
      <c r="F26" s="95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1:18" ht="25.5" x14ac:dyDescent="0.25">
      <c r="A27" s="45"/>
      <c r="B27" s="45" t="s">
        <v>125</v>
      </c>
      <c r="C27" s="45"/>
      <c r="D27" s="45"/>
      <c r="E27" s="95">
        <v>226</v>
      </c>
      <c r="F27" s="97">
        <f>G27+N27</f>
        <v>2669384.2999999202</v>
      </c>
      <c r="G27" s="96">
        <f>K27</f>
        <v>998184.29999992007</v>
      </c>
      <c r="H27" s="96"/>
      <c r="I27" s="96"/>
      <c r="J27" s="96"/>
      <c r="K27" s="96">
        <f>'Расчет прочих работ, услуг'!F26+'Расчет прочих работ, услуг'!F36</f>
        <v>998184.29999992007</v>
      </c>
      <c r="L27" s="96"/>
      <c r="M27" s="96"/>
      <c r="N27" s="96">
        <v>1671200</v>
      </c>
      <c r="O27" s="96">
        <v>69700</v>
      </c>
      <c r="P27" s="96"/>
      <c r="R27" s="99"/>
    </row>
    <row r="28" spans="1:18" ht="25.5" x14ac:dyDescent="0.25">
      <c r="A28" s="45"/>
      <c r="B28" s="45" t="s">
        <v>660</v>
      </c>
      <c r="C28" s="45"/>
      <c r="D28" s="45"/>
      <c r="E28" s="95">
        <v>247</v>
      </c>
      <c r="F28" s="97">
        <f>N28</f>
        <v>2363999.9982015598</v>
      </c>
      <c r="G28" s="96"/>
      <c r="H28" s="96"/>
      <c r="I28" s="96"/>
      <c r="J28" s="96"/>
      <c r="K28" s="96"/>
      <c r="L28" s="96"/>
      <c r="M28" s="96"/>
      <c r="N28" s="96">
        <f>N30</f>
        <v>2363999.9982015598</v>
      </c>
      <c r="O28" s="96"/>
      <c r="P28" s="96"/>
      <c r="R28" s="99"/>
    </row>
    <row r="29" spans="1:18" x14ac:dyDescent="0.25">
      <c r="A29" s="45"/>
      <c r="B29" s="45" t="s">
        <v>106</v>
      </c>
      <c r="C29" s="45"/>
      <c r="D29" s="45"/>
      <c r="E29" s="95"/>
      <c r="F29" s="97"/>
      <c r="G29" s="96"/>
      <c r="H29" s="96"/>
      <c r="I29" s="96"/>
      <c r="J29" s="96"/>
      <c r="K29" s="96"/>
      <c r="L29" s="96"/>
      <c r="M29" s="96"/>
      <c r="N29" s="96"/>
      <c r="O29" s="96"/>
      <c r="P29" s="96"/>
      <c r="R29" s="99"/>
    </row>
    <row r="30" spans="1:18" ht="25.5" x14ac:dyDescent="0.25">
      <c r="A30" s="45"/>
      <c r="B30" s="45" t="s">
        <v>122</v>
      </c>
      <c r="C30" s="45"/>
      <c r="D30" s="45"/>
      <c r="E30" s="95">
        <v>223</v>
      </c>
      <c r="F30" s="97">
        <f>N30</f>
        <v>2363999.9982015598</v>
      </c>
      <c r="G30" s="96"/>
      <c r="H30" s="96"/>
      <c r="I30" s="96"/>
      <c r="J30" s="96"/>
      <c r="K30" s="96"/>
      <c r="L30" s="96"/>
      <c r="M30" s="96"/>
      <c r="N30" s="96">
        <f>'Расчет ком.услуг'!F6+'Расчет ком.услуг'!F7</f>
        <v>2363999.9982015598</v>
      </c>
      <c r="O30" s="96"/>
      <c r="P30" s="96"/>
    </row>
    <row r="31" spans="1:18" ht="38.25" x14ac:dyDescent="0.25">
      <c r="A31" s="73" t="s">
        <v>94</v>
      </c>
      <c r="B31" s="45" t="s">
        <v>126</v>
      </c>
      <c r="C31" s="45"/>
      <c r="D31" s="45"/>
      <c r="E31" s="95"/>
      <c r="F31" s="95" t="s">
        <v>359</v>
      </c>
      <c r="G31" s="96" t="s">
        <v>359</v>
      </c>
      <c r="H31" s="96" t="s">
        <v>359</v>
      </c>
      <c r="I31" s="96" t="s">
        <v>359</v>
      </c>
      <c r="J31" s="96" t="s">
        <v>359</v>
      </c>
      <c r="K31" s="96" t="s">
        <v>359</v>
      </c>
      <c r="L31" s="96" t="s">
        <v>359</v>
      </c>
      <c r="M31" s="96" t="s">
        <v>359</v>
      </c>
      <c r="N31" s="96" t="s">
        <v>359</v>
      </c>
      <c r="O31" s="96" t="s">
        <v>359</v>
      </c>
      <c r="P31" s="96" t="s">
        <v>359</v>
      </c>
    </row>
    <row r="32" spans="1:18" x14ac:dyDescent="0.25">
      <c r="A32" s="45"/>
      <c r="B32" s="45" t="s">
        <v>18</v>
      </c>
      <c r="C32" s="45"/>
      <c r="D32" s="45"/>
      <c r="E32" s="95"/>
      <c r="F32" s="95" t="s">
        <v>359</v>
      </c>
      <c r="G32" s="96" t="s">
        <v>359</v>
      </c>
      <c r="H32" s="96" t="s">
        <v>359</v>
      </c>
      <c r="I32" s="96" t="s">
        <v>359</v>
      </c>
      <c r="J32" s="96" t="s">
        <v>359</v>
      </c>
      <c r="K32" s="96" t="s">
        <v>359</v>
      </c>
      <c r="L32" s="96" t="s">
        <v>359</v>
      </c>
      <c r="M32" s="96" t="s">
        <v>359</v>
      </c>
      <c r="N32" s="96" t="s">
        <v>359</v>
      </c>
      <c r="O32" s="96" t="s">
        <v>359</v>
      </c>
      <c r="P32" s="96" t="s">
        <v>359</v>
      </c>
    </row>
    <row r="33" spans="1:18" ht="51" x14ac:dyDescent="0.25">
      <c r="A33" s="45"/>
      <c r="B33" s="45" t="s">
        <v>127</v>
      </c>
      <c r="C33" s="45"/>
      <c r="D33" s="45"/>
      <c r="E33" s="95" t="s">
        <v>359</v>
      </c>
      <c r="F33" s="95" t="s">
        <v>359</v>
      </c>
      <c r="G33" s="96" t="s">
        <v>359</v>
      </c>
      <c r="H33" s="96" t="s">
        <v>359</v>
      </c>
      <c r="I33" s="96" t="s">
        <v>359</v>
      </c>
      <c r="J33" s="96" t="s">
        <v>359</v>
      </c>
      <c r="K33" s="96" t="s">
        <v>359</v>
      </c>
      <c r="L33" s="96" t="s">
        <v>359</v>
      </c>
      <c r="M33" s="96" t="s">
        <v>359</v>
      </c>
      <c r="N33" s="96" t="s">
        <v>359</v>
      </c>
      <c r="O33" s="96" t="s">
        <v>359</v>
      </c>
      <c r="P33" s="96" t="s">
        <v>359</v>
      </c>
      <c r="R33" s="99"/>
    </row>
    <row r="34" spans="1:18" ht="25.5" x14ac:dyDescent="0.25">
      <c r="A34" s="73" t="s">
        <v>128</v>
      </c>
      <c r="B34" s="45" t="s">
        <v>129</v>
      </c>
      <c r="C34" s="45"/>
      <c r="D34" s="45"/>
      <c r="E34" s="95" t="s">
        <v>359</v>
      </c>
      <c r="F34" s="95" t="s">
        <v>359</v>
      </c>
      <c r="G34" s="96" t="s">
        <v>359</v>
      </c>
      <c r="H34" s="96" t="s">
        <v>359</v>
      </c>
      <c r="I34" s="96" t="s">
        <v>359</v>
      </c>
      <c r="J34" s="96" t="s">
        <v>359</v>
      </c>
      <c r="K34" s="96" t="s">
        <v>359</v>
      </c>
      <c r="L34" s="96" t="s">
        <v>359</v>
      </c>
      <c r="M34" s="96" t="s">
        <v>359</v>
      </c>
      <c r="N34" s="96" t="s">
        <v>359</v>
      </c>
      <c r="O34" s="96" t="s">
        <v>359</v>
      </c>
      <c r="P34" s="96" t="s">
        <v>359</v>
      </c>
    </row>
    <row r="35" spans="1:18" x14ac:dyDescent="0.25">
      <c r="A35" s="45"/>
      <c r="B35" s="45" t="s">
        <v>18</v>
      </c>
      <c r="C35" s="45"/>
      <c r="D35" s="45"/>
      <c r="E35" s="95" t="s">
        <v>359</v>
      </c>
      <c r="F35" s="95" t="s">
        <v>359</v>
      </c>
      <c r="G35" s="96" t="s">
        <v>359</v>
      </c>
      <c r="H35" s="96" t="s">
        <v>359</v>
      </c>
      <c r="I35" s="96" t="s">
        <v>359</v>
      </c>
      <c r="J35" s="96" t="s">
        <v>359</v>
      </c>
      <c r="K35" s="96" t="s">
        <v>359</v>
      </c>
      <c r="L35" s="96" t="s">
        <v>359</v>
      </c>
      <c r="M35" s="96" t="s">
        <v>359</v>
      </c>
      <c r="N35" s="96" t="s">
        <v>359</v>
      </c>
      <c r="O35" s="96" t="s">
        <v>359</v>
      </c>
      <c r="P35" s="96" t="s">
        <v>359</v>
      </c>
    </row>
    <row r="36" spans="1:18" ht="25.5" x14ac:dyDescent="0.25">
      <c r="A36" s="45"/>
      <c r="B36" s="45" t="s">
        <v>130</v>
      </c>
      <c r="C36" s="45"/>
      <c r="D36" s="45"/>
      <c r="E36" s="95" t="s">
        <v>359</v>
      </c>
      <c r="F36" s="95" t="s">
        <v>359</v>
      </c>
      <c r="G36" s="96" t="s">
        <v>359</v>
      </c>
      <c r="H36" s="96" t="s">
        <v>359</v>
      </c>
      <c r="I36" s="96" t="s">
        <v>359</v>
      </c>
      <c r="J36" s="96" t="s">
        <v>359</v>
      </c>
      <c r="K36" s="96" t="s">
        <v>359</v>
      </c>
      <c r="L36" s="96" t="s">
        <v>359</v>
      </c>
      <c r="M36" s="96" t="s">
        <v>359</v>
      </c>
      <c r="N36" s="96" t="s">
        <v>359</v>
      </c>
      <c r="O36" s="96" t="s">
        <v>359</v>
      </c>
      <c r="P36" s="96" t="s">
        <v>359</v>
      </c>
      <c r="R36" s="99"/>
    </row>
    <row r="37" spans="1:18" ht="63.75" x14ac:dyDescent="0.25">
      <c r="A37" s="45"/>
      <c r="B37" s="45" t="s">
        <v>131</v>
      </c>
      <c r="C37" s="45"/>
      <c r="D37" s="45"/>
      <c r="E37" s="95" t="s">
        <v>359</v>
      </c>
      <c r="F37" s="95" t="s">
        <v>359</v>
      </c>
      <c r="G37" s="96" t="s">
        <v>359</v>
      </c>
      <c r="H37" s="96" t="s">
        <v>359</v>
      </c>
      <c r="I37" s="96" t="s">
        <v>359</v>
      </c>
      <c r="J37" s="96" t="s">
        <v>359</v>
      </c>
      <c r="K37" s="96" t="s">
        <v>359</v>
      </c>
      <c r="L37" s="96" t="s">
        <v>359</v>
      </c>
      <c r="M37" s="96" t="s">
        <v>359</v>
      </c>
      <c r="N37" s="96" t="s">
        <v>359</v>
      </c>
      <c r="O37" s="96" t="s">
        <v>359</v>
      </c>
      <c r="P37" s="96" t="s">
        <v>359</v>
      </c>
      <c r="Q37" s="99"/>
      <c r="R37" s="99"/>
    </row>
    <row r="38" spans="1:18" ht="25.5" x14ac:dyDescent="0.25">
      <c r="A38" s="73" t="s">
        <v>132</v>
      </c>
      <c r="B38" s="45" t="s">
        <v>133</v>
      </c>
      <c r="C38" s="45"/>
      <c r="D38" s="45"/>
      <c r="E38" s="95">
        <v>290</v>
      </c>
      <c r="F38" s="97">
        <f>G38</f>
        <v>263497.90000000002</v>
      </c>
      <c r="G38" s="96">
        <f>K38</f>
        <v>263497.90000000002</v>
      </c>
      <c r="H38" s="96" t="s">
        <v>359</v>
      </c>
      <c r="I38" s="96" t="s">
        <v>359</v>
      </c>
      <c r="J38" s="96" t="s">
        <v>359</v>
      </c>
      <c r="K38" s="96">
        <f>K40</f>
        <v>263497.90000000002</v>
      </c>
      <c r="L38" s="96" t="s">
        <v>359</v>
      </c>
      <c r="M38" s="96" t="s">
        <v>359</v>
      </c>
      <c r="N38" s="96" t="s">
        <v>359</v>
      </c>
      <c r="O38" s="96" t="s">
        <v>359</v>
      </c>
      <c r="P38" s="96" t="s">
        <v>359</v>
      </c>
      <c r="R38" s="99"/>
    </row>
    <row r="39" spans="1:18" x14ac:dyDescent="0.25">
      <c r="A39" s="45"/>
      <c r="B39" s="45" t="s">
        <v>18</v>
      </c>
      <c r="C39" s="45"/>
      <c r="D39" s="45"/>
      <c r="E39" s="95"/>
      <c r="F39" s="95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1:18" ht="51" x14ac:dyDescent="0.25">
      <c r="A40" s="45"/>
      <c r="B40" s="45" t="s">
        <v>134</v>
      </c>
      <c r="C40" s="45"/>
      <c r="D40" s="45"/>
      <c r="E40" s="95">
        <v>290</v>
      </c>
      <c r="F40" s="97">
        <f>G40</f>
        <v>263497.90000000002</v>
      </c>
      <c r="G40" s="96">
        <f>G38</f>
        <v>263497.90000000002</v>
      </c>
      <c r="H40" s="96" t="s">
        <v>359</v>
      </c>
      <c r="I40" s="96" t="s">
        <v>359</v>
      </c>
      <c r="J40" s="96" t="s">
        <v>359</v>
      </c>
      <c r="K40" s="96">
        <f>'Расчет на уплату налогов'!F10+'Расчет прочих расходов'!F10</f>
        <v>263497.90000000002</v>
      </c>
      <c r="L40" s="96" t="s">
        <v>359</v>
      </c>
      <c r="M40" s="96" t="s">
        <v>359</v>
      </c>
      <c r="N40" s="96" t="s">
        <v>359</v>
      </c>
      <c r="O40" s="96" t="s">
        <v>359</v>
      </c>
      <c r="P40" s="96" t="s">
        <v>359</v>
      </c>
    </row>
    <row r="41" spans="1:18" x14ac:dyDescent="0.25">
      <c r="A41" s="45"/>
      <c r="B41" s="45" t="s">
        <v>18</v>
      </c>
      <c r="C41" s="45"/>
      <c r="D41" s="45"/>
      <c r="E41" s="95"/>
      <c r="F41" s="95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1:18" ht="38.25" x14ac:dyDescent="0.25">
      <c r="A42" s="73" t="s">
        <v>135</v>
      </c>
      <c r="B42" s="45" t="s">
        <v>136</v>
      </c>
      <c r="C42" s="45"/>
      <c r="D42" s="45"/>
      <c r="E42" s="95"/>
      <c r="F42" s="97">
        <f>G42+O42</f>
        <v>8975853.5899999999</v>
      </c>
      <c r="G42" s="96">
        <f>K42</f>
        <v>5279679.93</v>
      </c>
      <c r="H42" s="96"/>
      <c r="I42" s="96"/>
      <c r="J42" s="96"/>
      <c r="K42" s="96">
        <f>K43+K46</f>
        <v>5279679.93</v>
      </c>
      <c r="L42" s="96"/>
      <c r="M42" s="96"/>
      <c r="N42" s="96"/>
      <c r="O42" s="96">
        <f>O43+O46</f>
        <v>3696173.66</v>
      </c>
      <c r="P42" s="96"/>
    </row>
    <row r="43" spans="1:18" ht="25.5" x14ac:dyDescent="0.25">
      <c r="A43" s="45"/>
      <c r="B43" s="45" t="s">
        <v>137</v>
      </c>
      <c r="C43" s="45"/>
      <c r="D43" s="45"/>
      <c r="E43" s="95"/>
      <c r="F43" s="97">
        <f>G43+O43</f>
        <v>143801.32999999999</v>
      </c>
      <c r="G43" s="96">
        <f>K43</f>
        <v>0</v>
      </c>
      <c r="H43" s="96"/>
      <c r="I43" s="96"/>
      <c r="J43" s="96"/>
      <c r="K43" s="96">
        <f>'Расчет на приобр. ОС'!F8+'Расчет на приобр. ОС'!F9+'Расчет на приобр. ОС'!F10</f>
        <v>0</v>
      </c>
      <c r="L43" s="96"/>
      <c r="M43" s="96"/>
      <c r="N43" s="96"/>
      <c r="O43" s="96">
        <f>'Расчет на приобр. ОС'!F7</f>
        <v>143801.32999999999</v>
      </c>
      <c r="P43" s="96"/>
    </row>
    <row r="44" spans="1:18" ht="25.5" x14ac:dyDescent="0.25">
      <c r="A44" s="45"/>
      <c r="B44" s="45" t="s">
        <v>138</v>
      </c>
      <c r="C44" s="45"/>
      <c r="D44" s="45"/>
      <c r="E44" s="95"/>
      <c r="F44" s="95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1:18" ht="38.25" x14ac:dyDescent="0.25">
      <c r="A45" s="45"/>
      <c r="B45" s="45" t="s">
        <v>139</v>
      </c>
      <c r="C45" s="45"/>
      <c r="D45" s="45"/>
      <c r="E45" s="95"/>
      <c r="F45" s="95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1:18" ht="38.25" x14ac:dyDescent="0.25">
      <c r="A46" s="45"/>
      <c r="B46" s="45" t="s">
        <v>140</v>
      </c>
      <c r="C46" s="45"/>
      <c r="D46" s="45"/>
      <c r="E46" s="95"/>
      <c r="F46" s="97">
        <f>G46+O46</f>
        <v>8832052.2599999998</v>
      </c>
      <c r="G46" s="96">
        <f>K46</f>
        <v>5279679.93</v>
      </c>
      <c r="H46" s="96"/>
      <c r="I46" s="96"/>
      <c r="J46" s="96"/>
      <c r="K46" s="96">
        <f>'Свод материалов'!B11+'Расчет по продуктам'!G5</f>
        <v>5279679.93</v>
      </c>
      <c r="L46" s="96"/>
      <c r="M46" s="96"/>
      <c r="N46" s="96"/>
      <c r="O46" s="96">
        <v>3552372.33</v>
      </c>
      <c r="P46" s="96"/>
    </row>
    <row r="47" spans="1:18" x14ac:dyDescent="0.25">
      <c r="A47" s="45"/>
      <c r="B47" s="45" t="s">
        <v>18</v>
      </c>
      <c r="C47" s="45"/>
      <c r="D47" s="45"/>
      <c r="E47" s="95"/>
      <c r="F47" s="95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18" ht="25.5" x14ac:dyDescent="0.25">
      <c r="A48" s="73" t="s">
        <v>141</v>
      </c>
      <c r="B48" s="45" t="s">
        <v>142</v>
      </c>
      <c r="C48" s="45"/>
      <c r="D48" s="45"/>
      <c r="E48" s="95"/>
      <c r="F48" s="95" t="s">
        <v>359</v>
      </c>
      <c r="G48" s="96" t="s">
        <v>359</v>
      </c>
      <c r="H48" s="96" t="s">
        <v>359</v>
      </c>
      <c r="I48" s="96" t="s">
        <v>359</v>
      </c>
      <c r="J48" s="96" t="s">
        <v>359</v>
      </c>
      <c r="K48" s="96" t="s">
        <v>359</v>
      </c>
      <c r="L48" s="96" t="s">
        <v>359</v>
      </c>
      <c r="M48" s="96" t="s">
        <v>359</v>
      </c>
      <c r="N48" s="96" t="s">
        <v>359</v>
      </c>
      <c r="O48" s="96" t="s">
        <v>359</v>
      </c>
      <c r="P48" s="96" t="s">
        <v>359</v>
      </c>
    </row>
    <row r="49" spans="1:16" x14ac:dyDescent="0.25">
      <c r="A49" s="45"/>
      <c r="B49" s="45" t="s">
        <v>143</v>
      </c>
      <c r="C49" s="45"/>
      <c r="D49" s="45"/>
      <c r="E49" s="95"/>
      <c r="F49" s="95" t="s">
        <v>359</v>
      </c>
      <c r="G49" s="96" t="s">
        <v>359</v>
      </c>
      <c r="H49" s="96" t="s">
        <v>359</v>
      </c>
      <c r="I49" s="96" t="s">
        <v>359</v>
      </c>
      <c r="J49" s="96" t="s">
        <v>359</v>
      </c>
      <c r="K49" s="96" t="s">
        <v>359</v>
      </c>
      <c r="L49" s="96" t="s">
        <v>359</v>
      </c>
      <c r="M49" s="96" t="s">
        <v>359</v>
      </c>
      <c r="N49" s="96" t="s">
        <v>359</v>
      </c>
      <c r="O49" s="96" t="s">
        <v>359</v>
      </c>
      <c r="P49" s="96" t="s">
        <v>359</v>
      </c>
    </row>
    <row r="50" spans="1:16" ht="51" x14ac:dyDescent="0.25">
      <c r="A50" s="45"/>
      <c r="B50" s="45" t="s">
        <v>144</v>
      </c>
      <c r="C50" s="45"/>
      <c r="D50" s="45"/>
      <c r="E50" s="95"/>
      <c r="F50" s="95" t="s">
        <v>359</v>
      </c>
      <c r="G50" s="96" t="s">
        <v>359</v>
      </c>
      <c r="H50" s="96" t="s">
        <v>359</v>
      </c>
      <c r="I50" s="96" t="s">
        <v>359</v>
      </c>
      <c r="J50" s="96" t="s">
        <v>359</v>
      </c>
      <c r="K50" s="96" t="s">
        <v>359</v>
      </c>
      <c r="L50" s="96" t="s">
        <v>359</v>
      </c>
      <c r="M50" s="96" t="s">
        <v>359</v>
      </c>
      <c r="N50" s="96" t="s">
        <v>359</v>
      </c>
      <c r="O50" s="96" t="s">
        <v>359</v>
      </c>
      <c r="P50" s="96" t="s">
        <v>359</v>
      </c>
    </row>
    <row r="51" spans="1:16" ht="38.25" x14ac:dyDescent="0.25">
      <c r="A51" s="45"/>
      <c r="B51" s="45" t="s">
        <v>145</v>
      </c>
      <c r="C51" s="45"/>
      <c r="D51" s="45"/>
      <c r="E51" s="95"/>
      <c r="F51" s="95" t="s">
        <v>359</v>
      </c>
      <c r="G51" s="96" t="s">
        <v>359</v>
      </c>
      <c r="H51" s="96" t="s">
        <v>359</v>
      </c>
      <c r="I51" s="96" t="s">
        <v>359</v>
      </c>
      <c r="J51" s="96" t="s">
        <v>359</v>
      </c>
      <c r="K51" s="96" t="s">
        <v>359</v>
      </c>
      <c r="L51" s="96" t="s">
        <v>359</v>
      </c>
      <c r="M51" s="96" t="s">
        <v>359</v>
      </c>
      <c r="N51" s="96" t="s">
        <v>359</v>
      </c>
      <c r="O51" s="96" t="s">
        <v>359</v>
      </c>
      <c r="P51" s="96" t="s">
        <v>359</v>
      </c>
    </row>
    <row r="52" spans="1:16" ht="25.5" x14ac:dyDescent="0.25">
      <c r="A52" s="73" t="s">
        <v>146</v>
      </c>
      <c r="B52" s="45" t="s">
        <v>147</v>
      </c>
      <c r="C52" s="45"/>
      <c r="D52" s="45"/>
      <c r="E52" s="95"/>
      <c r="F52" s="95" t="s">
        <v>359</v>
      </c>
      <c r="G52" s="96" t="s">
        <v>359</v>
      </c>
      <c r="H52" s="96" t="s">
        <v>359</v>
      </c>
      <c r="I52" s="96" t="s">
        <v>359</v>
      </c>
      <c r="J52" s="96" t="s">
        <v>359</v>
      </c>
      <c r="K52" s="96" t="s">
        <v>359</v>
      </c>
      <c r="L52" s="96" t="s">
        <v>359</v>
      </c>
      <c r="M52" s="96" t="s">
        <v>359</v>
      </c>
      <c r="N52" s="96" t="s">
        <v>359</v>
      </c>
      <c r="O52" s="96" t="s">
        <v>359</v>
      </c>
      <c r="P52" s="96" t="s">
        <v>359</v>
      </c>
    </row>
    <row r="53" spans="1:16" x14ac:dyDescent="0.25">
      <c r="A53" s="45"/>
      <c r="B53" s="45" t="s">
        <v>143</v>
      </c>
      <c r="C53" s="45"/>
      <c r="D53" s="45"/>
      <c r="E53" s="95"/>
      <c r="F53" s="95" t="s">
        <v>359</v>
      </c>
      <c r="G53" s="96" t="s">
        <v>359</v>
      </c>
      <c r="H53" s="96" t="s">
        <v>359</v>
      </c>
      <c r="I53" s="96" t="s">
        <v>359</v>
      </c>
      <c r="J53" s="96" t="s">
        <v>359</v>
      </c>
      <c r="K53" s="96" t="s">
        <v>359</v>
      </c>
      <c r="L53" s="96" t="s">
        <v>359</v>
      </c>
      <c r="M53" s="96" t="s">
        <v>359</v>
      </c>
      <c r="N53" s="96" t="s">
        <v>359</v>
      </c>
      <c r="O53" s="96" t="s">
        <v>359</v>
      </c>
      <c r="P53" s="96" t="s">
        <v>359</v>
      </c>
    </row>
    <row r="54" spans="1:16" ht="25.5" x14ac:dyDescent="0.25">
      <c r="A54" s="45"/>
      <c r="B54" s="45" t="s">
        <v>148</v>
      </c>
      <c r="C54" s="45"/>
      <c r="D54" s="45"/>
      <c r="E54" s="95"/>
      <c r="F54" s="95" t="s">
        <v>359</v>
      </c>
      <c r="G54" s="96" t="s">
        <v>359</v>
      </c>
      <c r="H54" s="96" t="s">
        <v>359</v>
      </c>
      <c r="I54" s="96" t="s">
        <v>359</v>
      </c>
      <c r="J54" s="96" t="s">
        <v>359</v>
      </c>
      <c r="K54" s="96" t="s">
        <v>359</v>
      </c>
      <c r="L54" s="96" t="s">
        <v>359</v>
      </c>
      <c r="M54" s="96" t="s">
        <v>359</v>
      </c>
      <c r="N54" s="96" t="s">
        <v>359</v>
      </c>
      <c r="O54" s="96" t="s">
        <v>359</v>
      </c>
      <c r="P54" s="96" t="s">
        <v>359</v>
      </c>
    </row>
    <row r="55" spans="1:16" x14ac:dyDescent="0.25">
      <c r="A55" s="45"/>
      <c r="B55" s="45" t="s">
        <v>149</v>
      </c>
      <c r="C55" s="45"/>
      <c r="D55" s="45"/>
      <c r="E55" s="95"/>
      <c r="F55" s="95" t="s">
        <v>359</v>
      </c>
      <c r="G55" s="96" t="s">
        <v>359</v>
      </c>
      <c r="H55" s="96" t="s">
        <v>359</v>
      </c>
      <c r="I55" s="96" t="s">
        <v>359</v>
      </c>
      <c r="J55" s="96" t="s">
        <v>359</v>
      </c>
      <c r="K55" s="96" t="s">
        <v>359</v>
      </c>
      <c r="L55" s="96" t="s">
        <v>359</v>
      </c>
      <c r="M55" s="96" t="s">
        <v>359</v>
      </c>
      <c r="N55" s="96" t="s">
        <v>359</v>
      </c>
      <c r="O55" s="96" t="s">
        <v>359</v>
      </c>
      <c r="P55" s="96" t="s">
        <v>359</v>
      </c>
    </row>
    <row r="56" spans="1:16" ht="25.5" x14ac:dyDescent="0.25">
      <c r="A56" s="45"/>
      <c r="B56" s="45" t="s">
        <v>150</v>
      </c>
      <c r="C56" s="45"/>
      <c r="D56" s="45"/>
      <c r="E56" s="95"/>
      <c r="F56" s="95" t="s">
        <v>359</v>
      </c>
      <c r="G56" s="96" t="s">
        <v>359</v>
      </c>
      <c r="H56" s="96" t="s">
        <v>359</v>
      </c>
      <c r="I56" s="96" t="s">
        <v>359</v>
      </c>
      <c r="J56" s="96" t="s">
        <v>359</v>
      </c>
      <c r="K56" s="96" t="s">
        <v>359</v>
      </c>
      <c r="L56" s="96" t="s">
        <v>359</v>
      </c>
      <c r="M56" s="96" t="s">
        <v>359</v>
      </c>
      <c r="N56" s="96" t="s">
        <v>359</v>
      </c>
      <c r="O56" s="96" t="s">
        <v>359</v>
      </c>
      <c r="P56" s="96" t="s">
        <v>359</v>
      </c>
    </row>
    <row r="57" spans="1:16" ht="38.25" x14ac:dyDescent="0.25">
      <c r="A57" s="45"/>
      <c r="B57" s="45" t="s">
        <v>151</v>
      </c>
      <c r="C57" s="45"/>
      <c r="D57" s="45"/>
      <c r="E57" s="95"/>
      <c r="F57" s="95" t="s">
        <v>359</v>
      </c>
      <c r="G57" s="96" t="s">
        <v>359</v>
      </c>
      <c r="H57" s="96" t="s">
        <v>359</v>
      </c>
      <c r="I57" s="96" t="s">
        <v>359</v>
      </c>
      <c r="J57" s="96" t="s">
        <v>359</v>
      </c>
      <c r="K57" s="96" t="s">
        <v>359</v>
      </c>
      <c r="L57" s="96" t="s">
        <v>359</v>
      </c>
      <c r="M57" s="96" t="s">
        <v>359</v>
      </c>
      <c r="N57" s="96" t="s">
        <v>359</v>
      </c>
      <c r="O57" s="96" t="s">
        <v>359</v>
      </c>
      <c r="P57" s="96" t="s">
        <v>359</v>
      </c>
    </row>
    <row r="58" spans="1:16" x14ac:dyDescent="0.25">
      <c r="A58" s="73" t="s">
        <v>152</v>
      </c>
      <c r="B58" s="45" t="s">
        <v>153</v>
      </c>
      <c r="C58" s="45"/>
      <c r="D58" s="45"/>
      <c r="E58" s="95"/>
      <c r="F58" s="97">
        <f>F63</f>
        <v>86060988.459999993</v>
      </c>
      <c r="G58" s="96">
        <f>G63</f>
        <v>74039914.799999997</v>
      </c>
      <c r="H58" s="96">
        <f>H63</f>
        <v>2483914.7999999998</v>
      </c>
      <c r="I58" s="96"/>
      <c r="J58" s="96"/>
      <c r="K58" s="96">
        <f>K63</f>
        <v>71556000</v>
      </c>
      <c r="L58" s="96"/>
      <c r="M58" s="96"/>
      <c r="N58" s="96">
        <f>N63</f>
        <v>8255200</v>
      </c>
      <c r="O58" s="96">
        <f>O63</f>
        <v>3765873.66</v>
      </c>
      <c r="P58" s="96"/>
    </row>
    <row r="59" spans="1:16" ht="25.5" x14ac:dyDescent="0.25">
      <c r="A59" s="73" t="s">
        <v>154</v>
      </c>
      <c r="B59" s="45" t="s">
        <v>155</v>
      </c>
      <c r="C59" s="45"/>
      <c r="D59" s="45"/>
      <c r="E59" s="95"/>
      <c r="F59" s="95" t="s">
        <v>359</v>
      </c>
      <c r="G59" s="96" t="s">
        <v>359</v>
      </c>
      <c r="H59" s="96" t="s">
        <v>359</v>
      </c>
      <c r="I59" s="96" t="s">
        <v>359</v>
      </c>
      <c r="J59" s="96" t="s">
        <v>359</v>
      </c>
      <c r="K59" s="96" t="s">
        <v>359</v>
      </c>
      <c r="L59" s="96" t="s">
        <v>359</v>
      </c>
      <c r="M59" s="96" t="s">
        <v>359</v>
      </c>
      <c r="N59" s="96" t="s">
        <v>359</v>
      </c>
      <c r="O59" s="96" t="s">
        <v>359</v>
      </c>
      <c r="P59" s="96" t="s">
        <v>359</v>
      </c>
    </row>
    <row r="60" spans="1:16" x14ac:dyDescent="0.25">
      <c r="A60" s="45"/>
      <c r="B60" s="45" t="s">
        <v>106</v>
      </c>
      <c r="C60" s="45"/>
      <c r="D60" s="45"/>
      <c r="E60" s="95"/>
      <c r="F60" s="95" t="s">
        <v>359</v>
      </c>
      <c r="G60" s="96" t="s">
        <v>359</v>
      </c>
      <c r="H60" s="96" t="s">
        <v>359</v>
      </c>
      <c r="I60" s="96" t="s">
        <v>359</v>
      </c>
      <c r="J60" s="96" t="s">
        <v>359</v>
      </c>
      <c r="K60" s="96" t="s">
        <v>359</v>
      </c>
      <c r="L60" s="96" t="s">
        <v>359</v>
      </c>
      <c r="M60" s="96" t="s">
        <v>359</v>
      </c>
      <c r="N60" s="96" t="s">
        <v>359</v>
      </c>
      <c r="O60" s="96" t="s">
        <v>359</v>
      </c>
      <c r="P60" s="96" t="s">
        <v>359</v>
      </c>
    </row>
    <row r="61" spans="1:16" ht="25.5" x14ac:dyDescent="0.25">
      <c r="A61" s="45"/>
      <c r="B61" s="45" t="s">
        <v>156</v>
      </c>
      <c r="C61" s="45"/>
      <c r="D61" s="45"/>
      <c r="E61" s="95"/>
      <c r="F61" s="95" t="s">
        <v>359</v>
      </c>
      <c r="G61" s="96" t="s">
        <v>359</v>
      </c>
      <c r="H61" s="96" t="s">
        <v>359</v>
      </c>
      <c r="I61" s="96" t="s">
        <v>359</v>
      </c>
      <c r="J61" s="96" t="s">
        <v>359</v>
      </c>
      <c r="K61" s="96" t="s">
        <v>359</v>
      </c>
      <c r="L61" s="96" t="s">
        <v>359</v>
      </c>
      <c r="M61" s="96" t="s">
        <v>359</v>
      </c>
      <c r="N61" s="96" t="s">
        <v>359</v>
      </c>
      <c r="O61" s="96" t="s">
        <v>359</v>
      </c>
      <c r="P61" s="96" t="s">
        <v>359</v>
      </c>
    </row>
    <row r="62" spans="1:16" ht="25.5" x14ac:dyDescent="0.25">
      <c r="A62" s="45"/>
      <c r="B62" s="45" t="s">
        <v>157</v>
      </c>
      <c r="C62" s="45"/>
      <c r="D62" s="45"/>
      <c r="E62" s="95"/>
      <c r="F62" s="95" t="s">
        <v>359</v>
      </c>
      <c r="G62" s="96" t="s">
        <v>359</v>
      </c>
      <c r="H62" s="96" t="s">
        <v>359</v>
      </c>
      <c r="I62" s="96" t="s">
        <v>359</v>
      </c>
      <c r="J62" s="96" t="s">
        <v>359</v>
      </c>
      <c r="K62" s="96" t="s">
        <v>359</v>
      </c>
      <c r="L62" s="96" t="s">
        <v>359</v>
      </c>
      <c r="M62" s="96" t="s">
        <v>359</v>
      </c>
      <c r="N62" s="96" t="s">
        <v>359</v>
      </c>
      <c r="O62" s="96" t="s">
        <v>359</v>
      </c>
      <c r="P62" s="96" t="s">
        <v>359</v>
      </c>
    </row>
    <row r="63" spans="1:16" x14ac:dyDescent="0.25">
      <c r="A63" s="73" t="s">
        <v>158</v>
      </c>
      <c r="B63" s="45" t="s">
        <v>159</v>
      </c>
      <c r="C63" s="45"/>
      <c r="D63" s="45"/>
      <c r="E63" s="95"/>
      <c r="F63" s="97">
        <f>G63+N63+O63</f>
        <v>86060988.459999993</v>
      </c>
      <c r="G63" s="96">
        <f>H63+K63</f>
        <v>74039914.799999997</v>
      </c>
      <c r="H63" s="96">
        <f>H66</f>
        <v>2483914.7999999998</v>
      </c>
      <c r="I63" s="96"/>
      <c r="J63" s="96"/>
      <c r="K63" s="96">
        <f>K66</f>
        <v>71556000</v>
      </c>
      <c r="L63" s="96"/>
      <c r="M63" s="96"/>
      <c r="N63" s="96">
        <f>N66</f>
        <v>8255200</v>
      </c>
      <c r="O63" s="96">
        <f>O69</f>
        <v>3765873.66</v>
      </c>
      <c r="P63" s="96"/>
    </row>
    <row r="64" spans="1:16" x14ac:dyDescent="0.25">
      <c r="A64" s="45"/>
      <c r="B64" s="45" t="s">
        <v>106</v>
      </c>
      <c r="C64" s="45"/>
      <c r="D64" s="45"/>
      <c r="E64" s="95"/>
      <c r="F64" s="95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1:16" ht="25.5" x14ac:dyDescent="0.25">
      <c r="A65" s="45"/>
      <c r="B65" s="45" t="s">
        <v>160</v>
      </c>
      <c r="C65" s="45"/>
      <c r="D65" s="45"/>
      <c r="E65" s="95"/>
      <c r="F65" s="95" t="s">
        <v>359</v>
      </c>
      <c r="G65" s="96" t="s">
        <v>359</v>
      </c>
      <c r="H65" s="96" t="s">
        <v>359</v>
      </c>
      <c r="I65" s="96" t="s">
        <v>359</v>
      </c>
      <c r="J65" s="96" t="s">
        <v>359</v>
      </c>
      <c r="K65" s="96" t="s">
        <v>359</v>
      </c>
      <c r="L65" s="96" t="s">
        <v>359</v>
      </c>
      <c r="M65" s="96" t="s">
        <v>359</v>
      </c>
      <c r="N65" s="96" t="s">
        <v>359</v>
      </c>
      <c r="O65" s="96" t="s">
        <v>359</v>
      </c>
      <c r="P65" s="96" t="s">
        <v>359</v>
      </c>
    </row>
    <row r="66" spans="1:16" x14ac:dyDescent="0.25">
      <c r="A66" s="45"/>
      <c r="B66" s="45" t="s">
        <v>161</v>
      </c>
      <c r="C66" s="45"/>
      <c r="D66" s="45"/>
      <c r="E66" s="95"/>
      <c r="F66" s="97">
        <f>G66+N66</f>
        <v>82295114.799999997</v>
      </c>
      <c r="G66" s="96">
        <f>H66+K66</f>
        <v>74039914.799999997</v>
      </c>
      <c r="H66" s="96">
        <v>2483914.7999999998</v>
      </c>
      <c r="I66" s="96"/>
      <c r="J66" s="96"/>
      <c r="K66" s="96">
        <v>71556000</v>
      </c>
      <c r="L66" s="96"/>
      <c r="M66" s="96"/>
      <c r="N66" s="96">
        <f>N71</f>
        <v>8255200</v>
      </c>
      <c r="O66" s="96" t="s">
        <v>359</v>
      </c>
      <c r="P66" s="96" t="s">
        <v>359</v>
      </c>
    </row>
    <row r="67" spans="1:16" ht="25.5" x14ac:dyDescent="0.25">
      <c r="A67" s="45"/>
      <c r="B67" s="45" t="s">
        <v>162</v>
      </c>
      <c r="C67" s="45"/>
      <c r="D67" s="45"/>
      <c r="E67" s="95"/>
      <c r="F67" s="95" t="s">
        <v>359</v>
      </c>
      <c r="G67" s="96" t="s">
        <v>359</v>
      </c>
      <c r="H67" s="96" t="s">
        <v>359</v>
      </c>
      <c r="I67" s="96" t="s">
        <v>359</v>
      </c>
      <c r="J67" s="96" t="s">
        <v>359</v>
      </c>
      <c r="K67" s="96" t="s">
        <v>359</v>
      </c>
      <c r="L67" s="96" t="s">
        <v>359</v>
      </c>
      <c r="M67" s="96" t="s">
        <v>359</v>
      </c>
      <c r="N67" s="96" t="s">
        <v>359</v>
      </c>
      <c r="O67" s="96" t="s">
        <v>359</v>
      </c>
      <c r="P67" s="96" t="s">
        <v>359</v>
      </c>
    </row>
    <row r="68" spans="1:16" x14ac:dyDescent="0.25">
      <c r="A68" s="45"/>
      <c r="B68" s="45" t="s">
        <v>163</v>
      </c>
      <c r="C68" s="45"/>
      <c r="D68" s="45"/>
      <c r="E68" s="95"/>
      <c r="F68" s="95" t="s">
        <v>359</v>
      </c>
      <c r="G68" s="96" t="s">
        <v>359</v>
      </c>
      <c r="H68" s="96" t="s">
        <v>359</v>
      </c>
      <c r="I68" s="96" t="s">
        <v>359</v>
      </c>
      <c r="J68" s="96" t="s">
        <v>359</v>
      </c>
      <c r="K68" s="96" t="s">
        <v>359</v>
      </c>
      <c r="L68" s="96" t="s">
        <v>359</v>
      </c>
      <c r="M68" s="96" t="s">
        <v>359</v>
      </c>
      <c r="N68" s="96" t="s">
        <v>359</v>
      </c>
      <c r="O68" s="96" t="s">
        <v>359</v>
      </c>
      <c r="P68" s="96" t="s">
        <v>359</v>
      </c>
    </row>
    <row r="69" spans="1:16" ht="25.5" x14ac:dyDescent="0.25">
      <c r="A69" s="45"/>
      <c r="B69" s="45" t="s">
        <v>164</v>
      </c>
      <c r="C69" s="45"/>
      <c r="D69" s="45"/>
      <c r="E69" s="95"/>
      <c r="F69" s="97">
        <f>O69</f>
        <v>3765873.66</v>
      </c>
      <c r="G69" s="96"/>
      <c r="H69" s="96"/>
      <c r="I69" s="96"/>
      <c r="J69" s="96"/>
      <c r="K69" s="96"/>
      <c r="L69" s="96"/>
      <c r="M69" s="96"/>
      <c r="N69" s="96"/>
      <c r="O69" s="236">
        <f>O71+O100</f>
        <v>3765873.66</v>
      </c>
      <c r="P69" s="96"/>
    </row>
    <row r="70" spans="1:16" ht="25.5" x14ac:dyDescent="0.25">
      <c r="A70" s="45"/>
      <c r="B70" s="45" t="s">
        <v>165</v>
      </c>
      <c r="C70" s="45"/>
      <c r="D70" s="45"/>
      <c r="E70" s="95"/>
      <c r="F70" s="95" t="s">
        <v>359</v>
      </c>
      <c r="G70" s="96" t="s">
        <v>359</v>
      </c>
      <c r="H70" s="96" t="s">
        <v>359</v>
      </c>
      <c r="I70" s="96" t="s">
        <v>359</v>
      </c>
      <c r="J70" s="96" t="s">
        <v>359</v>
      </c>
      <c r="K70" s="96" t="s">
        <v>359</v>
      </c>
      <c r="L70" s="96" t="s">
        <v>359</v>
      </c>
      <c r="M70" s="96" t="s">
        <v>359</v>
      </c>
      <c r="N70" s="96" t="s">
        <v>359</v>
      </c>
      <c r="O70" s="96" t="s">
        <v>359</v>
      </c>
      <c r="P70" s="96" t="s">
        <v>359</v>
      </c>
    </row>
    <row r="71" spans="1:16" ht="25.5" x14ac:dyDescent="0.25">
      <c r="A71" s="73" t="s">
        <v>166</v>
      </c>
      <c r="B71" s="45" t="s">
        <v>167</v>
      </c>
      <c r="C71" s="45"/>
      <c r="D71" s="45"/>
      <c r="E71" s="95"/>
      <c r="F71" s="97">
        <f>G71+N71+O71</f>
        <v>83290401.459999993</v>
      </c>
      <c r="G71" s="96">
        <f>K71</f>
        <v>71556000</v>
      </c>
      <c r="H71" s="96"/>
      <c r="I71" s="96"/>
      <c r="J71" s="96"/>
      <c r="K71" s="96">
        <f>K74+K85</f>
        <v>71556000</v>
      </c>
      <c r="L71" s="96"/>
      <c r="M71" s="96"/>
      <c r="N71" s="96">
        <f>N89</f>
        <v>8255200</v>
      </c>
      <c r="O71" s="96">
        <f>O73</f>
        <v>3479201.46</v>
      </c>
      <c r="P71" s="96"/>
    </row>
    <row r="72" spans="1:16" x14ac:dyDescent="0.25">
      <c r="A72" s="45"/>
      <c r="B72" s="45" t="s">
        <v>106</v>
      </c>
      <c r="C72" s="45"/>
      <c r="D72" s="45"/>
      <c r="E72" s="95"/>
      <c r="F72" s="95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1:16" ht="51" x14ac:dyDescent="0.25">
      <c r="A73" s="73" t="s">
        <v>168</v>
      </c>
      <c r="B73" s="45" t="s">
        <v>169</v>
      </c>
      <c r="C73" s="73">
        <v>1200</v>
      </c>
      <c r="D73" s="73">
        <v>130</v>
      </c>
      <c r="E73" s="95"/>
      <c r="F73" s="97">
        <f>F74+F84</f>
        <v>75035201.459999993</v>
      </c>
      <c r="G73" s="96">
        <f>K73</f>
        <v>71556000</v>
      </c>
      <c r="H73" s="96">
        <v>0</v>
      </c>
      <c r="I73" s="96" t="s">
        <v>359</v>
      </c>
      <c r="J73" s="96" t="s">
        <v>359</v>
      </c>
      <c r="K73" s="96">
        <f>K74</f>
        <v>71556000</v>
      </c>
      <c r="L73" s="96" t="s">
        <v>359</v>
      </c>
      <c r="M73" s="96" t="s">
        <v>359</v>
      </c>
      <c r="N73" s="96" t="s">
        <v>359</v>
      </c>
      <c r="O73" s="96">
        <f>O84+O85</f>
        <v>3479201.46</v>
      </c>
      <c r="P73" s="96" t="s">
        <v>359</v>
      </c>
    </row>
    <row r="74" spans="1:16" ht="51" x14ac:dyDescent="0.25">
      <c r="A74" s="45"/>
      <c r="B74" s="45" t="s">
        <v>170</v>
      </c>
      <c r="C74" s="73">
        <v>1210</v>
      </c>
      <c r="D74" s="73">
        <v>130</v>
      </c>
      <c r="E74" s="95"/>
      <c r="F74" s="97">
        <f>G74</f>
        <v>71556000</v>
      </c>
      <c r="G74" s="96">
        <f>K74</f>
        <v>71556000</v>
      </c>
      <c r="H74" s="96">
        <v>0</v>
      </c>
      <c r="I74" s="96" t="s">
        <v>359</v>
      </c>
      <c r="J74" s="96" t="s">
        <v>359</v>
      </c>
      <c r="K74" s="96">
        <f>K66</f>
        <v>71556000</v>
      </c>
      <c r="L74" s="96" t="s">
        <v>359</v>
      </c>
      <c r="M74" s="96" t="s">
        <v>359</v>
      </c>
      <c r="N74" s="96" t="s">
        <v>359</v>
      </c>
      <c r="O74" s="96" t="s">
        <v>359</v>
      </c>
      <c r="P74" s="96" t="s">
        <v>359</v>
      </c>
    </row>
    <row r="75" spans="1:16" x14ac:dyDescent="0.25">
      <c r="A75" s="45"/>
      <c r="B75" s="45" t="s">
        <v>106</v>
      </c>
      <c r="C75" s="45"/>
      <c r="D75" s="45"/>
      <c r="E75" s="95"/>
      <c r="F75" s="95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1:16" x14ac:dyDescent="0.25">
      <c r="A76" s="45"/>
      <c r="B76" s="45" t="s">
        <v>171</v>
      </c>
      <c r="C76" s="45"/>
      <c r="D76" s="45"/>
      <c r="E76" s="95"/>
      <c r="F76" s="95" t="s">
        <v>359</v>
      </c>
      <c r="G76" s="96" t="s">
        <v>359</v>
      </c>
      <c r="H76" s="96" t="s">
        <v>359</v>
      </c>
      <c r="I76" s="96" t="s">
        <v>359</v>
      </c>
      <c r="J76" s="96" t="s">
        <v>359</v>
      </c>
      <c r="K76" s="96" t="s">
        <v>359</v>
      </c>
      <c r="L76" s="96" t="s">
        <v>359</v>
      </c>
      <c r="M76" s="96" t="s">
        <v>359</v>
      </c>
      <c r="N76" s="96" t="s">
        <v>359</v>
      </c>
      <c r="O76" s="96" t="s">
        <v>359</v>
      </c>
      <c r="P76" s="96" t="s">
        <v>359</v>
      </c>
    </row>
    <row r="77" spans="1:16" x14ac:dyDescent="0.25">
      <c r="A77" s="45"/>
      <c r="B77" s="45" t="s">
        <v>172</v>
      </c>
      <c r="C77" s="45"/>
      <c r="D77" s="45"/>
      <c r="E77" s="95"/>
      <c r="F77" s="97">
        <f>G77</f>
        <v>71556000</v>
      </c>
      <c r="G77" s="96">
        <f>K74</f>
        <v>71556000</v>
      </c>
      <c r="H77" s="96"/>
      <c r="I77" s="96"/>
      <c r="J77" s="96"/>
      <c r="K77" s="96">
        <f>K74</f>
        <v>71556000</v>
      </c>
      <c r="L77" s="96"/>
      <c r="M77" s="96"/>
      <c r="N77" s="96"/>
      <c r="O77" s="96"/>
      <c r="P77" s="96"/>
    </row>
    <row r="78" spans="1:16" x14ac:dyDescent="0.25">
      <c r="A78" s="45"/>
      <c r="B78" s="45" t="s">
        <v>173</v>
      </c>
      <c r="C78" s="45"/>
      <c r="D78" s="45"/>
      <c r="E78" s="95"/>
      <c r="F78" s="95" t="s">
        <v>359</v>
      </c>
      <c r="G78" s="96" t="s">
        <v>359</v>
      </c>
      <c r="H78" s="96" t="s">
        <v>359</v>
      </c>
      <c r="I78" s="96" t="s">
        <v>359</v>
      </c>
      <c r="J78" s="96" t="s">
        <v>359</v>
      </c>
      <c r="K78" s="96" t="s">
        <v>359</v>
      </c>
      <c r="L78" s="96" t="s">
        <v>359</v>
      </c>
      <c r="M78" s="96" t="s">
        <v>359</v>
      </c>
      <c r="N78" s="96" t="s">
        <v>359</v>
      </c>
      <c r="O78" s="96" t="s">
        <v>359</v>
      </c>
      <c r="P78" s="96" t="s">
        <v>359</v>
      </c>
    </row>
    <row r="79" spans="1:16" ht="90" x14ac:dyDescent="0.25">
      <c r="A79" s="45"/>
      <c r="B79" s="98" t="s">
        <v>174</v>
      </c>
      <c r="C79" s="45"/>
      <c r="D79" s="45"/>
      <c r="E79" s="95"/>
      <c r="F79" s="95" t="s">
        <v>359</v>
      </c>
      <c r="G79" s="96" t="s">
        <v>359</v>
      </c>
      <c r="H79" s="96" t="s">
        <v>359</v>
      </c>
      <c r="I79" s="96" t="s">
        <v>359</v>
      </c>
      <c r="J79" s="96" t="s">
        <v>359</v>
      </c>
      <c r="K79" s="96" t="s">
        <v>359</v>
      </c>
      <c r="L79" s="96" t="s">
        <v>359</v>
      </c>
      <c r="M79" s="96" t="s">
        <v>359</v>
      </c>
      <c r="N79" s="96" t="s">
        <v>359</v>
      </c>
      <c r="O79" s="96" t="s">
        <v>359</v>
      </c>
      <c r="P79" s="96" t="s">
        <v>359</v>
      </c>
    </row>
    <row r="80" spans="1:16" ht="38.25" x14ac:dyDescent="0.25">
      <c r="A80" s="45"/>
      <c r="B80" s="45" t="s">
        <v>175</v>
      </c>
      <c r="C80" s="45"/>
      <c r="D80" s="45"/>
      <c r="E80" s="95"/>
      <c r="F80" s="95" t="s">
        <v>359</v>
      </c>
      <c r="G80" s="96" t="s">
        <v>359</v>
      </c>
      <c r="H80" s="96" t="s">
        <v>359</v>
      </c>
      <c r="I80" s="96" t="s">
        <v>359</v>
      </c>
      <c r="J80" s="96" t="s">
        <v>359</v>
      </c>
      <c r="K80" s="96" t="s">
        <v>359</v>
      </c>
      <c r="L80" s="96" t="s">
        <v>359</v>
      </c>
      <c r="M80" s="96" t="s">
        <v>359</v>
      </c>
      <c r="N80" s="96" t="s">
        <v>359</v>
      </c>
      <c r="O80" s="96" t="s">
        <v>359</v>
      </c>
      <c r="P80" s="96" t="s">
        <v>359</v>
      </c>
    </row>
    <row r="81" spans="1:16" ht="38.25" x14ac:dyDescent="0.25">
      <c r="A81" s="45"/>
      <c r="B81" s="45" t="s">
        <v>16</v>
      </c>
      <c r="C81" s="45"/>
      <c r="D81" s="45"/>
      <c r="E81" s="95"/>
      <c r="F81" s="95" t="s">
        <v>359</v>
      </c>
      <c r="G81" s="96" t="s">
        <v>359</v>
      </c>
      <c r="H81" s="96" t="s">
        <v>359</v>
      </c>
      <c r="I81" s="96" t="s">
        <v>359</v>
      </c>
      <c r="J81" s="96" t="s">
        <v>359</v>
      </c>
      <c r="K81" s="96" t="s">
        <v>359</v>
      </c>
      <c r="L81" s="96" t="s">
        <v>359</v>
      </c>
      <c r="M81" s="96" t="s">
        <v>359</v>
      </c>
      <c r="N81" s="96" t="s">
        <v>359</v>
      </c>
      <c r="O81" s="96" t="s">
        <v>359</v>
      </c>
      <c r="P81" s="96" t="s">
        <v>359</v>
      </c>
    </row>
    <row r="82" spans="1:16" ht="25.5" x14ac:dyDescent="0.25">
      <c r="A82" s="45"/>
      <c r="B82" s="45" t="s">
        <v>176</v>
      </c>
      <c r="C82" s="45"/>
      <c r="D82" s="45"/>
      <c r="E82" s="95"/>
      <c r="F82" s="95" t="s">
        <v>359</v>
      </c>
      <c r="G82" s="96" t="s">
        <v>359</v>
      </c>
      <c r="H82" s="96" t="s">
        <v>359</v>
      </c>
      <c r="I82" s="96" t="s">
        <v>359</v>
      </c>
      <c r="J82" s="96" t="s">
        <v>359</v>
      </c>
      <c r="K82" s="96" t="s">
        <v>359</v>
      </c>
      <c r="L82" s="96" t="s">
        <v>359</v>
      </c>
      <c r="M82" s="96" t="s">
        <v>359</v>
      </c>
      <c r="N82" s="96" t="s">
        <v>359</v>
      </c>
      <c r="O82" s="96" t="s">
        <v>359</v>
      </c>
      <c r="P82" s="96" t="s">
        <v>359</v>
      </c>
    </row>
    <row r="83" spans="1:16" ht="25.5" x14ac:dyDescent="0.25">
      <c r="A83" s="45"/>
      <c r="B83" s="45" t="s">
        <v>177</v>
      </c>
      <c r="C83" s="45"/>
      <c r="D83" s="45"/>
      <c r="E83" s="95"/>
      <c r="F83" s="95" t="s">
        <v>359</v>
      </c>
      <c r="G83" s="96" t="s">
        <v>359</v>
      </c>
      <c r="H83" s="96" t="s">
        <v>359</v>
      </c>
      <c r="I83" s="96" t="s">
        <v>359</v>
      </c>
      <c r="J83" s="96" t="s">
        <v>359</v>
      </c>
      <c r="K83" s="96" t="s">
        <v>359</v>
      </c>
      <c r="L83" s="96" t="s">
        <v>359</v>
      </c>
      <c r="M83" s="96" t="s">
        <v>359</v>
      </c>
      <c r="N83" s="96" t="s">
        <v>359</v>
      </c>
      <c r="O83" s="96" t="s">
        <v>359</v>
      </c>
      <c r="P83" s="96" t="s">
        <v>359</v>
      </c>
    </row>
    <row r="84" spans="1:16" ht="38.25" x14ac:dyDescent="0.25">
      <c r="A84" s="45"/>
      <c r="B84" s="45" t="s">
        <v>178</v>
      </c>
      <c r="C84" s="73">
        <v>1230</v>
      </c>
      <c r="D84" s="73">
        <v>130</v>
      </c>
      <c r="E84" s="95"/>
      <c r="F84" s="97">
        <f>O84</f>
        <v>3479201.46</v>
      </c>
      <c r="G84" s="96" t="s">
        <v>359</v>
      </c>
      <c r="H84" s="96" t="s">
        <v>359</v>
      </c>
      <c r="I84" s="96" t="s">
        <v>359</v>
      </c>
      <c r="J84" s="96" t="s">
        <v>359</v>
      </c>
      <c r="K84" s="96" t="s">
        <v>359</v>
      </c>
      <c r="L84" s="96" t="s">
        <v>359</v>
      </c>
      <c r="M84" s="96" t="s">
        <v>359</v>
      </c>
      <c r="N84" s="96" t="s">
        <v>359</v>
      </c>
      <c r="O84" s="96">
        <v>3479201.46</v>
      </c>
      <c r="P84" s="96" t="s">
        <v>359</v>
      </c>
    </row>
    <row r="85" spans="1:16" ht="51" x14ac:dyDescent="0.25">
      <c r="A85" s="73" t="s">
        <v>179</v>
      </c>
      <c r="B85" s="45" t="s">
        <v>180</v>
      </c>
      <c r="C85" s="73">
        <v>1300</v>
      </c>
      <c r="D85" s="73">
        <v>140</v>
      </c>
      <c r="E85" s="95"/>
      <c r="F85" s="97">
        <f>O85</f>
        <v>0</v>
      </c>
      <c r="G85" s="96">
        <v>0</v>
      </c>
      <c r="H85" s="96" t="s">
        <v>359</v>
      </c>
      <c r="I85" s="96" t="s">
        <v>359</v>
      </c>
      <c r="J85" s="96" t="s">
        <v>359</v>
      </c>
      <c r="K85" s="96">
        <v>0</v>
      </c>
      <c r="L85" s="96" t="s">
        <v>359</v>
      </c>
      <c r="M85" s="96" t="s">
        <v>359</v>
      </c>
      <c r="N85" s="96" t="s">
        <v>359</v>
      </c>
      <c r="O85" s="96">
        <v>0</v>
      </c>
      <c r="P85" s="96" t="s">
        <v>359</v>
      </c>
    </row>
    <row r="86" spans="1:16" x14ac:dyDescent="0.25">
      <c r="A86" s="45"/>
      <c r="B86" s="45" t="s">
        <v>7</v>
      </c>
      <c r="C86" s="73">
        <v>1310</v>
      </c>
      <c r="D86" s="73">
        <v>140</v>
      </c>
      <c r="E86" s="95"/>
      <c r="F86" s="95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1:16" ht="25.5" x14ac:dyDescent="0.25">
      <c r="A87" s="73" t="s">
        <v>181</v>
      </c>
      <c r="B87" s="45" t="s">
        <v>182</v>
      </c>
      <c r="C87" s="73">
        <v>1400</v>
      </c>
      <c r="D87" s="73">
        <v>150</v>
      </c>
      <c r="E87" s="95"/>
      <c r="F87" s="95" t="s">
        <v>359</v>
      </c>
      <c r="G87" s="96" t="s">
        <v>359</v>
      </c>
      <c r="H87" s="96" t="s">
        <v>359</v>
      </c>
      <c r="I87" s="96" t="s">
        <v>359</v>
      </c>
      <c r="J87" s="96" t="s">
        <v>359</v>
      </c>
      <c r="K87" s="96" t="s">
        <v>359</v>
      </c>
      <c r="L87" s="96" t="s">
        <v>359</v>
      </c>
      <c r="M87" s="96" t="s">
        <v>359</v>
      </c>
      <c r="N87" s="96" t="s">
        <v>359</v>
      </c>
      <c r="O87" s="96" t="s">
        <v>359</v>
      </c>
      <c r="P87" s="96" t="s">
        <v>359</v>
      </c>
    </row>
    <row r="88" spans="1:16" x14ac:dyDescent="0.25">
      <c r="A88" s="45"/>
      <c r="B88" s="45" t="s">
        <v>7</v>
      </c>
      <c r="C88" s="73">
        <v>1410</v>
      </c>
      <c r="D88" s="73">
        <v>150</v>
      </c>
      <c r="E88" s="95"/>
      <c r="F88" s="95" t="s">
        <v>359</v>
      </c>
      <c r="G88" s="96" t="s">
        <v>359</v>
      </c>
      <c r="H88" s="96" t="s">
        <v>359</v>
      </c>
      <c r="I88" s="96" t="s">
        <v>359</v>
      </c>
      <c r="J88" s="96" t="s">
        <v>359</v>
      </c>
      <c r="K88" s="96" t="s">
        <v>359</v>
      </c>
      <c r="L88" s="96" t="s">
        <v>359</v>
      </c>
      <c r="M88" s="96" t="s">
        <v>359</v>
      </c>
      <c r="N88" s="96" t="s">
        <v>359</v>
      </c>
      <c r="O88" s="96" t="s">
        <v>359</v>
      </c>
      <c r="P88" s="96" t="s">
        <v>359</v>
      </c>
    </row>
    <row r="89" spans="1:16" x14ac:dyDescent="0.25">
      <c r="A89" s="73" t="s">
        <v>183</v>
      </c>
      <c r="B89" s="45" t="s">
        <v>184</v>
      </c>
      <c r="C89" s="73">
        <v>1500</v>
      </c>
      <c r="D89" s="73">
        <v>180</v>
      </c>
      <c r="E89" s="95"/>
      <c r="F89" s="97">
        <f>N89</f>
        <v>8255200</v>
      </c>
      <c r="G89" s="96" t="s">
        <v>359</v>
      </c>
      <c r="H89" s="96" t="s">
        <v>359</v>
      </c>
      <c r="I89" s="96" t="s">
        <v>359</v>
      </c>
      <c r="J89" s="96" t="s">
        <v>359</v>
      </c>
      <c r="K89" s="96" t="s">
        <v>359</v>
      </c>
      <c r="L89" s="96" t="s">
        <v>359</v>
      </c>
      <c r="M89" s="96" t="s">
        <v>359</v>
      </c>
      <c r="N89" s="96">
        <v>8255200</v>
      </c>
      <c r="O89" s="96" t="s">
        <v>359</v>
      </c>
      <c r="P89" s="96" t="s">
        <v>359</v>
      </c>
    </row>
    <row r="90" spans="1:16" x14ac:dyDescent="0.25">
      <c r="A90" s="45"/>
      <c r="B90" s="45" t="s">
        <v>7</v>
      </c>
      <c r="C90" s="45"/>
      <c r="D90" s="45"/>
      <c r="E90" s="95"/>
      <c r="F90" s="95"/>
      <c r="G90" s="96" t="s">
        <v>359</v>
      </c>
      <c r="H90" s="96" t="s">
        <v>359</v>
      </c>
      <c r="I90" s="96" t="s">
        <v>359</v>
      </c>
      <c r="J90" s="96" t="s">
        <v>359</v>
      </c>
      <c r="K90" s="96" t="s">
        <v>359</v>
      </c>
      <c r="L90" s="96" t="s">
        <v>359</v>
      </c>
      <c r="M90" s="96" t="s">
        <v>359</v>
      </c>
      <c r="N90" s="96" t="s">
        <v>359</v>
      </c>
      <c r="O90" s="96" t="s">
        <v>359</v>
      </c>
      <c r="P90" s="96" t="s">
        <v>359</v>
      </c>
    </row>
    <row r="91" spans="1:16" ht="25.5" x14ac:dyDescent="0.25">
      <c r="A91" s="45"/>
      <c r="B91" s="45" t="s">
        <v>185</v>
      </c>
      <c r="C91" s="73">
        <v>1510</v>
      </c>
      <c r="D91" s="73">
        <v>180</v>
      </c>
      <c r="E91" s="95"/>
      <c r="F91" s="97">
        <f>N91</f>
        <v>8255200</v>
      </c>
      <c r="G91" s="96" t="s">
        <v>359</v>
      </c>
      <c r="H91" s="96" t="s">
        <v>359</v>
      </c>
      <c r="I91" s="96" t="s">
        <v>359</v>
      </c>
      <c r="J91" s="96" t="s">
        <v>359</v>
      </c>
      <c r="K91" s="96" t="s">
        <v>359</v>
      </c>
      <c r="L91" s="96" t="s">
        <v>359</v>
      </c>
      <c r="M91" s="96" t="s">
        <v>359</v>
      </c>
      <c r="N91" s="96">
        <f>N89</f>
        <v>8255200</v>
      </c>
      <c r="O91" s="96" t="s">
        <v>359</v>
      </c>
      <c r="P91" s="96" t="s">
        <v>359</v>
      </c>
    </row>
    <row r="92" spans="1:16" x14ac:dyDescent="0.25">
      <c r="A92" s="45"/>
      <c r="B92" s="45" t="s">
        <v>172</v>
      </c>
      <c r="C92" s="45"/>
      <c r="D92" s="45"/>
      <c r="E92" s="95"/>
      <c r="F92" s="97">
        <f>N92</f>
        <v>8255200</v>
      </c>
      <c r="G92" s="96" t="s">
        <v>359</v>
      </c>
      <c r="H92" s="96" t="s">
        <v>359</v>
      </c>
      <c r="I92" s="96" t="s">
        <v>359</v>
      </c>
      <c r="J92" s="96" t="s">
        <v>359</v>
      </c>
      <c r="K92" s="96" t="s">
        <v>359</v>
      </c>
      <c r="L92" s="96" t="s">
        <v>359</v>
      </c>
      <c r="M92" s="96" t="s">
        <v>359</v>
      </c>
      <c r="N92" s="96">
        <f>N91</f>
        <v>8255200</v>
      </c>
      <c r="O92" s="96" t="s">
        <v>359</v>
      </c>
      <c r="P92" s="96" t="s">
        <v>359</v>
      </c>
    </row>
    <row r="93" spans="1:16" x14ac:dyDescent="0.25">
      <c r="A93" s="45"/>
      <c r="B93" s="45" t="s">
        <v>173</v>
      </c>
      <c r="C93" s="45"/>
      <c r="D93" s="45"/>
      <c r="E93" s="95"/>
      <c r="F93" s="95"/>
      <c r="G93" s="96" t="s">
        <v>359</v>
      </c>
      <c r="H93" s="96" t="s">
        <v>359</v>
      </c>
      <c r="I93" s="96" t="s">
        <v>359</v>
      </c>
      <c r="J93" s="96" t="s">
        <v>359</v>
      </c>
      <c r="K93" s="96" t="s">
        <v>359</v>
      </c>
      <c r="L93" s="96" t="s">
        <v>359</v>
      </c>
      <c r="M93" s="96" t="s">
        <v>359</v>
      </c>
      <c r="N93" s="96"/>
      <c r="O93" s="96" t="s">
        <v>359</v>
      </c>
      <c r="P93" s="96" t="s">
        <v>359</v>
      </c>
    </row>
    <row r="94" spans="1:16" ht="51" x14ac:dyDescent="0.25">
      <c r="A94" s="45"/>
      <c r="B94" s="45" t="s">
        <v>186</v>
      </c>
      <c r="C94" s="73">
        <v>1520</v>
      </c>
      <c r="D94" s="73">
        <v>180</v>
      </c>
      <c r="E94" s="95"/>
      <c r="F94" s="95" t="s">
        <v>359</v>
      </c>
      <c r="G94" s="96" t="s">
        <v>359</v>
      </c>
      <c r="H94" s="96" t="s">
        <v>359</v>
      </c>
      <c r="I94" s="96" t="s">
        <v>359</v>
      </c>
      <c r="J94" s="96" t="s">
        <v>359</v>
      </c>
      <c r="K94" s="96" t="s">
        <v>359</v>
      </c>
      <c r="L94" s="96" t="s">
        <v>359</v>
      </c>
      <c r="M94" s="96" t="s">
        <v>359</v>
      </c>
      <c r="N94" s="96" t="s">
        <v>359</v>
      </c>
      <c r="O94" s="96" t="s">
        <v>359</v>
      </c>
      <c r="P94" s="96" t="s">
        <v>359</v>
      </c>
    </row>
    <row r="95" spans="1:16" x14ac:dyDescent="0.25">
      <c r="A95" s="45"/>
      <c r="B95" s="45" t="s">
        <v>172</v>
      </c>
      <c r="C95" s="45"/>
      <c r="D95" s="45"/>
      <c r="E95" s="95"/>
      <c r="F95" s="95" t="s">
        <v>359</v>
      </c>
      <c r="G95" s="96" t="s">
        <v>359</v>
      </c>
      <c r="H95" s="96" t="s">
        <v>359</v>
      </c>
      <c r="I95" s="96" t="s">
        <v>359</v>
      </c>
      <c r="J95" s="96" t="s">
        <v>359</v>
      </c>
      <c r="K95" s="96" t="s">
        <v>359</v>
      </c>
      <c r="L95" s="96" t="s">
        <v>359</v>
      </c>
      <c r="M95" s="96" t="s">
        <v>359</v>
      </c>
      <c r="N95" s="96" t="s">
        <v>359</v>
      </c>
      <c r="O95" s="96" t="s">
        <v>359</v>
      </c>
      <c r="P95" s="96" t="s">
        <v>359</v>
      </c>
    </row>
    <row r="96" spans="1:16" x14ac:dyDescent="0.25">
      <c r="A96" s="45"/>
      <c r="B96" s="45" t="s">
        <v>173</v>
      </c>
      <c r="C96" s="45"/>
      <c r="D96" s="45"/>
      <c r="E96" s="95"/>
      <c r="F96" s="95" t="s">
        <v>359</v>
      </c>
      <c r="G96" s="96" t="s">
        <v>359</v>
      </c>
      <c r="H96" s="96" t="s">
        <v>359</v>
      </c>
      <c r="I96" s="96" t="s">
        <v>359</v>
      </c>
      <c r="J96" s="96" t="s">
        <v>359</v>
      </c>
      <c r="K96" s="96" t="s">
        <v>359</v>
      </c>
      <c r="L96" s="96" t="s">
        <v>359</v>
      </c>
      <c r="M96" s="96" t="s">
        <v>359</v>
      </c>
      <c r="N96" s="96" t="s">
        <v>359</v>
      </c>
      <c r="O96" s="96" t="s">
        <v>359</v>
      </c>
      <c r="P96" s="96" t="s">
        <v>359</v>
      </c>
    </row>
    <row r="97" spans="1:16" x14ac:dyDescent="0.25">
      <c r="A97" s="73" t="s">
        <v>187</v>
      </c>
      <c r="B97" s="45" t="s">
        <v>188</v>
      </c>
      <c r="C97" s="73">
        <v>1980</v>
      </c>
      <c r="D97" s="73" t="s">
        <v>66</v>
      </c>
      <c r="E97" s="95"/>
      <c r="F97" s="95" t="s">
        <v>359</v>
      </c>
      <c r="G97" s="96" t="s">
        <v>359</v>
      </c>
      <c r="H97" s="96" t="s">
        <v>359</v>
      </c>
      <c r="I97" s="96" t="s">
        <v>359</v>
      </c>
      <c r="J97" s="96" t="s">
        <v>359</v>
      </c>
      <c r="K97" s="96" t="s">
        <v>359</v>
      </c>
      <c r="L97" s="96" t="s">
        <v>359</v>
      </c>
      <c r="M97" s="96" t="s">
        <v>359</v>
      </c>
      <c r="N97" s="96" t="s">
        <v>359</v>
      </c>
      <c r="O97" s="96" t="s">
        <v>359</v>
      </c>
      <c r="P97" s="96" t="s">
        <v>359</v>
      </c>
    </row>
    <row r="98" spans="1:16" x14ac:dyDescent="0.25">
      <c r="A98" s="45"/>
      <c r="B98" s="45" t="s">
        <v>7</v>
      </c>
      <c r="C98" s="45"/>
      <c r="D98" s="45"/>
      <c r="E98" s="95"/>
      <c r="F98" s="95" t="s">
        <v>359</v>
      </c>
      <c r="G98" s="96" t="s">
        <v>359</v>
      </c>
      <c r="H98" s="96" t="s">
        <v>359</v>
      </c>
      <c r="I98" s="96" t="s">
        <v>359</v>
      </c>
      <c r="J98" s="96" t="s">
        <v>359</v>
      </c>
      <c r="K98" s="96" t="s">
        <v>359</v>
      </c>
      <c r="L98" s="96" t="s">
        <v>359</v>
      </c>
      <c r="M98" s="96" t="s">
        <v>359</v>
      </c>
      <c r="N98" s="96" t="s">
        <v>359</v>
      </c>
      <c r="O98" s="96" t="s">
        <v>359</v>
      </c>
      <c r="P98" s="96" t="s">
        <v>359</v>
      </c>
    </row>
    <row r="99" spans="1:16" ht="63.75" x14ac:dyDescent="0.25">
      <c r="A99" s="45"/>
      <c r="B99" s="45" t="s">
        <v>19</v>
      </c>
      <c r="C99" s="73">
        <v>1981</v>
      </c>
      <c r="D99" s="73">
        <v>510</v>
      </c>
      <c r="E99" s="95"/>
      <c r="F99" s="95" t="s">
        <v>359</v>
      </c>
      <c r="G99" s="96" t="s">
        <v>359</v>
      </c>
      <c r="H99" s="96" t="s">
        <v>359</v>
      </c>
      <c r="I99" s="96" t="s">
        <v>359</v>
      </c>
      <c r="J99" s="96" t="s">
        <v>359</v>
      </c>
      <c r="K99" s="96" t="s">
        <v>359</v>
      </c>
      <c r="L99" s="96" t="s">
        <v>359</v>
      </c>
      <c r="M99" s="96" t="s">
        <v>359</v>
      </c>
      <c r="N99" s="96" t="s">
        <v>359</v>
      </c>
      <c r="O99" s="96" t="s">
        <v>359</v>
      </c>
      <c r="P99" s="96" t="s">
        <v>359</v>
      </c>
    </row>
    <row r="100" spans="1:16" ht="25.5" x14ac:dyDescent="0.25">
      <c r="A100" s="73" t="s">
        <v>189</v>
      </c>
      <c r="B100" s="45" t="s">
        <v>190</v>
      </c>
      <c r="C100" s="73">
        <v>1</v>
      </c>
      <c r="D100" s="45"/>
      <c r="E100" s="95"/>
      <c r="F100" s="97">
        <f>G100+N100+O100+P100</f>
        <v>2770590.6</v>
      </c>
      <c r="G100" s="96">
        <f>H100</f>
        <v>2483918.4</v>
      </c>
      <c r="H100" s="236">
        <v>2483918.4</v>
      </c>
      <c r="I100" s="96" t="s">
        <v>359</v>
      </c>
      <c r="J100" s="96" t="s">
        <v>359</v>
      </c>
      <c r="K100" s="96" t="s">
        <v>359</v>
      </c>
      <c r="L100" s="96" t="s">
        <v>359</v>
      </c>
      <c r="M100" s="96" t="s">
        <v>359</v>
      </c>
      <c r="N100" s="236">
        <v>0</v>
      </c>
      <c r="O100" s="236">
        <v>286672.2</v>
      </c>
      <c r="P100" s="96">
        <v>0</v>
      </c>
    </row>
    <row r="101" spans="1:16" ht="25.5" x14ac:dyDescent="0.25">
      <c r="A101" s="73" t="s">
        <v>191</v>
      </c>
      <c r="B101" s="45" t="s">
        <v>61</v>
      </c>
      <c r="C101" s="73">
        <v>3000</v>
      </c>
      <c r="D101" s="73">
        <v>100</v>
      </c>
      <c r="E101" s="95"/>
      <c r="F101" s="95" t="s">
        <v>359</v>
      </c>
      <c r="G101" s="96" t="s">
        <v>359</v>
      </c>
      <c r="H101" s="96" t="s">
        <v>359</v>
      </c>
      <c r="I101" s="96" t="s">
        <v>359</v>
      </c>
      <c r="J101" s="96" t="s">
        <v>359</v>
      </c>
      <c r="K101" s="96" t="s">
        <v>359</v>
      </c>
      <c r="L101" s="96" t="s">
        <v>359</v>
      </c>
      <c r="M101" s="96" t="s">
        <v>359</v>
      </c>
      <c r="N101" s="236" t="s">
        <v>359</v>
      </c>
      <c r="O101" s="96" t="s">
        <v>359</v>
      </c>
      <c r="P101" s="96" t="s">
        <v>359</v>
      </c>
    </row>
    <row r="102" spans="1:16" x14ac:dyDescent="0.25">
      <c r="A102" s="45"/>
      <c r="B102" s="45" t="s">
        <v>192</v>
      </c>
      <c r="C102" s="45"/>
      <c r="D102" s="45"/>
      <c r="E102" s="95"/>
      <c r="F102" s="95" t="s">
        <v>359</v>
      </c>
      <c r="G102" s="96" t="s">
        <v>359</v>
      </c>
      <c r="H102" s="96" t="s">
        <v>359</v>
      </c>
      <c r="I102" s="96" t="s">
        <v>359</v>
      </c>
      <c r="J102" s="96" t="s">
        <v>359</v>
      </c>
      <c r="K102" s="96" t="s">
        <v>359</v>
      </c>
      <c r="L102" s="96" t="s">
        <v>359</v>
      </c>
      <c r="M102" s="96" t="s">
        <v>359</v>
      </c>
      <c r="N102" s="236" t="s">
        <v>359</v>
      </c>
      <c r="O102" s="96" t="s">
        <v>359</v>
      </c>
      <c r="P102" s="96" t="s">
        <v>359</v>
      </c>
    </row>
    <row r="103" spans="1:16" x14ac:dyDescent="0.25">
      <c r="A103" s="45"/>
      <c r="B103" s="45" t="s">
        <v>193</v>
      </c>
      <c r="C103" s="73">
        <v>3010</v>
      </c>
      <c r="D103" s="45"/>
      <c r="E103" s="95"/>
      <c r="F103" s="95" t="s">
        <v>359</v>
      </c>
      <c r="G103" s="96" t="s">
        <v>359</v>
      </c>
      <c r="H103" s="96" t="s">
        <v>359</v>
      </c>
      <c r="I103" s="96" t="s">
        <v>359</v>
      </c>
      <c r="J103" s="96" t="s">
        <v>359</v>
      </c>
      <c r="K103" s="96" t="s">
        <v>359</v>
      </c>
      <c r="L103" s="96" t="s">
        <v>359</v>
      </c>
      <c r="M103" s="96" t="s">
        <v>359</v>
      </c>
      <c r="N103" s="236" t="s">
        <v>359</v>
      </c>
      <c r="O103" s="96" t="s">
        <v>359</v>
      </c>
      <c r="P103" s="96" t="s">
        <v>359</v>
      </c>
    </row>
    <row r="104" spans="1:16" ht="25.5" x14ac:dyDescent="0.25">
      <c r="A104" s="45"/>
      <c r="B104" s="45" t="s">
        <v>194</v>
      </c>
      <c r="C104" s="73">
        <v>3020</v>
      </c>
      <c r="D104" s="45"/>
      <c r="E104" s="95"/>
      <c r="F104" s="95" t="s">
        <v>359</v>
      </c>
      <c r="G104" s="96" t="s">
        <v>359</v>
      </c>
      <c r="H104" s="96" t="s">
        <v>359</v>
      </c>
      <c r="I104" s="96" t="s">
        <v>359</v>
      </c>
      <c r="J104" s="96" t="s">
        <v>359</v>
      </c>
      <c r="K104" s="96" t="s">
        <v>359</v>
      </c>
      <c r="L104" s="96" t="s">
        <v>359</v>
      </c>
      <c r="M104" s="96" t="s">
        <v>359</v>
      </c>
      <c r="N104" s="236" t="s">
        <v>359</v>
      </c>
      <c r="O104" s="96" t="s">
        <v>359</v>
      </c>
      <c r="P104" s="96" t="s">
        <v>359</v>
      </c>
    </row>
    <row r="105" spans="1:16" ht="25.5" x14ac:dyDescent="0.25">
      <c r="A105" s="45"/>
      <c r="B105" s="45" t="s">
        <v>195</v>
      </c>
      <c r="C105" s="73">
        <v>3030</v>
      </c>
      <c r="D105" s="45"/>
      <c r="E105" s="95"/>
      <c r="F105" s="95" t="s">
        <v>359</v>
      </c>
      <c r="G105" s="96" t="s">
        <v>359</v>
      </c>
      <c r="H105" s="96" t="s">
        <v>359</v>
      </c>
      <c r="I105" s="96" t="s">
        <v>359</v>
      </c>
      <c r="J105" s="96" t="s">
        <v>359</v>
      </c>
      <c r="K105" s="96" t="s">
        <v>359</v>
      </c>
      <c r="L105" s="96" t="s">
        <v>359</v>
      </c>
      <c r="M105" s="96" t="s">
        <v>359</v>
      </c>
      <c r="N105" s="236" t="s">
        <v>359</v>
      </c>
      <c r="O105" s="96" t="s">
        <v>359</v>
      </c>
      <c r="P105" s="96" t="s">
        <v>359</v>
      </c>
    </row>
    <row r="106" spans="1:16" x14ac:dyDescent="0.25">
      <c r="A106" s="45"/>
      <c r="B106" s="45"/>
      <c r="C106" s="45"/>
      <c r="D106" s="45"/>
      <c r="E106" s="95"/>
      <c r="F106" s="95"/>
      <c r="G106" s="96"/>
      <c r="H106" s="96"/>
      <c r="I106" s="96"/>
      <c r="J106" s="96"/>
      <c r="K106" s="96"/>
      <c r="L106" s="96"/>
      <c r="M106" s="96"/>
      <c r="N106" s="236"/>
      <c r="O106" s="96"/>
      <c r="P106" s="96"/>
    </row>
    <row r="107" spans="1:16" x14ac:dyDescent="0.25">
      <c r="A107" s="73" t="s">
        <v>196</v>
      </c>
      <c r="B107" s="45" t="s">
        <v>197</v>
      </c>
      <c r="C107" s="73">
        <v>4000</v>
      </c>
      <c r="D107" s="45"/>
      <c r="E107" s="95"/>
      <c r="F107" s="97">
        <f>N107</f>
        <v>0</v>
      </c>
      <c r="G107" s="96"/>
      <c r="H107" s="96"/>
      <c r="I107" s="96"/>
      <c r="J107" s="96"/>
      <c r="K107" s="96"/>
      <c r="L107" s="96"/>
      <c r="M107" s="96"/>
      <c r="N107" s="236">
        <f>N109</f>
        <v>0</v>
      </c>
      <c r="O107" s="96"/>
      <c r="P107" s="96"/>
    </row>
    <row r="108" spans="1:16" x14ac:dyDescent="0.25">
      <c r="A108" s="45"/>
      <c r="B108" s="45" t="s">
        <v>106</v>
      </c>
      <c r="C108" s="45"/>
      <c r="D108" s="45"/>
      <c r="E108" s="95"/>
      <c r="F108" s="95"/>
      <c r="G108" s="96"/>
      <c r="H108" s="96"/>
      <c r="I108" s="96"/>
      <c r="J108" s="96"/>
      <c r="K108" s="96"/>
      <c r="L108" s="96"/>
      <c r="M108" s="96"/>
      <c r="N108" s="236"/>
      <c r="O108" s="96"/>
      <c r="P108" s="96"/>
    </row>
    <row r="109" spans="1:16" ht="25.5" x14ac:dyDescent="0.25">
      <c r="A109" s="45"/>
      <c r="B109" s="45" t="s">
        <v>56</v>
      </c>
      <c r="C109" s="73">
        <v>4010</v>
      </c>
      <c r="D109" s="73">
        <v>610</v>
      </c>
      <c r="E109" s="95"/>
      <c r="F109" s="97">
        <f>N109</f>
        <v>0</v>
      </c>
      <c r="G109" s="96" t="s">
        <v>359</v>
      </c>
      <c r="H109" s="96" t="s">
        <v>359</v>
      </c>
      <c r="I109" s="96" t="s">
        <v>359</v>
      </c>
      <c r="J109" s="96" t="s">
        <v>359</v>
      </c>
      <c r="K109" s="96" t="s">
        <v>359</v>
      </c>
      <c r="L109" s="96" t="s">
        <v>359</v>
      </c>
      <c r="M109" s="96" t="s">
        <v>359</v>
      </c>
      <c r="N109" s="236">
        <f>N100</f>
        <v>0</v>
      </c>
      <c r="O109" s="96" t="s">
        <v>359</v>
      </c>
      <c r="P109" s="96" t="s">
        <v>359</v>
      </c>
    </row>
    <row r="110" spans="1:16" ht="25.5" x14ac:dyDescent="0.25">
      <c r="A110" s="73" t="s">
        <v>198</v>
      </c>
      <c r="B110" s="45" t="s">
        <v>199</v>
      </c>
      <c r="C110" s="73">
        <v>2</v>
      </c>
      <c r="D110" s="45"/>
      <c r="E110" s="95"/>
      <c r="F110" s="97">
        <f>G110+O110</f>
        <v>2369088.02</v>
      </c>
      <c r="G110" s="96">
        <v>2024039.61</v>
      </c>
      <c r="H110" s="96" t="s">
        <v>359</v>
      </c>
      <c r="I110" s="96" t="s">
        <v>359</v>
      </c>
      <c r="J110" s="96" t="s">
        <v>359</v>
      </c>
      <c r="K110" s="96" t="s">
        <v>359</v>
      </c>
      <c r="L110" s="96" t="s">
        <v>359</v>
      </c>
      <c r="M110" s="96" t="s">
        <v>359</v>
      </c>
      <c r="N110" s="96" t="s">
        <v>359</v>
      </c>
      <c r="O110" s="96">
        <v>345048.41</v>
      </c>
      <c r="P110" s="96" t="s">
        <v>359</v>
      </c>
    </row>
  </sheetData>
  <mergeCells count="17">
    <mergeCell ref="D4:D8"/>
    <mergeCell ref="A1:P1"/>
    <mergeCell ref="A4:A8"/>
    <mergeCell ref="F4:P4"/>
    <mergeCell ref="F5:F8"/>
    <mergeCell ref="G5:P6"/>
    <mergeCell ref="G7:G8"/>
    <mergeCell ref="I7:J7"/>
    <mergeCell ref="L7:M7"/>
    <mergeCell ref="N7:N8"/>
    <mergeCell ref="P7:P8"/>
    <mergeCell ref="E4:E8"/>
    <mergeCell ref="H7:H8"/>
    <mergeCell ref="K7:K8"/>
    <mergeCell ref="O7:O8"/>
    <mergeCell ref="B4:B8"/>
    <mergeCell ref="C4:C8"/>
  </mergeCells>
  <hyperlinks>
    <hyperlink ref="B79" r:id="rId1" display="consultantplus://offline/ref=B8AE1035D0937AEEB77C3FBFF6CDC688C588254FBD6896A3CFC51150518F457BB7E7D169A15B06272B44A970D18E71FFFF2514E073F56077REEAN"/>
  </hyperlinks>
  <pageMargins left="0" right="0" top="0.74803149606299213" bottom="0.74803149606299213" header="0.31496062992125984" footer="0.31496062992125984"/>
  <pageSetup paperSize="9" scale="64" orientation="landscape" horizontalDpi="180" verticalDpi="18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173"/>
  <sheetViews>
    <sheetView topLeftCell="J79" zoomScaleNormal="100" workbookViewId="0">
      <selection activeCell="AC96" sqref="AC96"/>
    </sheetView>
  </sheetViews>
  <sheetFormatPr defaultRowHeight="15" x14ac:dyDescent="0.25"/>
  <cols>
    <col min="1" max="1" width="26.140625" customWidth="1"/>
    <col min="2" max="2" width="11.42578125" customWidth="1"/>
    <col min="3" max="3" width="14.5703125" customWidth="1"/>
    <col min="4" max="4" width="17" customWidth="1"/>
    <col min="5" max="5" width="7.42578125" customWidth="1"/>
    <col min="6" max="6" width="12.7109375" customWidth="1"/>
    <col min="7" max="7" width="5.85546875" customWidth="1"/>
    <col min="8" max="8" width="12.42578125" customWidth="1"/>
    <col min="9" max="9" width="6" customWidth="1"/>
    <col min="10" max="13" width="10.28515625" customWidth="1"/>
    <col min="14" max="14" width="12.7109375" customWidth="1"/>
    <col min="15" max="15" width="10.28515625" customWidth="1"/>
    <col min="16" max="16" width="13.42578125" customWidth="1"/>
    <col min="17" max="17" width="10.28515625" customWidth="1"/>
    <col min="18" max="18" width="12.140625" customWidth="1"/>
    <col min="19" max="20" width="10.28515625" customWidth="1"/>
    <col min="21" max="21" width="11.7109375" customWidth="1"/>
    <col min="22" max="22" width="14.28515625" customWidth="1"/>
    <col min="23" max="23" width="7.28515625" customWidth="1"/>
    <col min="24" max="24" width="14.5703125" customWidth="1"/>
    <col min="25" max="25" width="5.42578125" customWidth="1"/>
    <col min="26" max="26" width="15.140625" customWidth="1"/>
    <col min="27" max="27" width="13.5703125" customWidth="1"/>
    <col min="28" max="28" width="14.85546875" customWidth="1"/>
    <col min="29" max="29" width="18.5703125" customWidth="1"/>
    <col min="30" max="30" width="17.42578125" customWidth="1"/>
    <col min="31" max="31" width="12.5703125" customWidth="1"/>
    <col min="257" max="257" width="26.140625" customWidth="1"/>
    <col min="258" max="258" width="11.42578125" customWidth="1"/>
    <col min="259" max="259" width="14.5703125" customWidth="1"/>
    <col min="260" max="260" width="17" customWidth="1"/>
    <col min="261" max="261" width="7.42578125" customWidth="1"/>
    <col min="262" max="262" width="12.7109375" customWidth="1"/>
    <col min="263" max="263" width="5.85546875" customWidth="1"/>
    <col min="264" max="264" width="12.42578125" customWidth="1"/>
    <col min="265" max="265" width="6" customWidth="1"/>
    <col min="266" max="269" width="10.28515625" customWidth="1"/>
    <col min="270" max="270" width="12.7109375" customWidth="1"/>
    <col min="271" max="271" width="10.28515625" customWidth="1"/>
    <col min="272" max="272" width="13.42578125" customWidth="1"/>
    <col min="273" max="273" width="10.28515625" customWidth="1"/>
    <col min="274" max="274" width="12.140625" customWidth="1"/>
    <col min="275" max="276" width="10.28515625" customWidth="1"/>
    <col min="277" max="277" width="11.7109375" customWidth="1"/>
    <col min="278" max="278" width="14.28515625" customWidth="1"/>
    <col min="279" max="279" width="7.28515625" customWidth="1"/>
    <col min="280" max="280" width="14.5703125" customWidth="1"/>
    <col min="281" max="281" width="5.42578125" customWidth="1"/>
    <col min="282" max="282" width="15.140625" customWidth="1"/>
    <col min="283" max="283" width="13.5703125" customWidth="1"/>
    <col min="284" max="284" width="14.85546875" customWidth="1"/>
    <col min="285" max="285" width="18.5703125" customWidth="1"/>
    <col min="286" max="286" width="17.42578125" customWidth="1"/>
    <col min="287" max="287" width="12.5703125" customWidth="1"/>
    <col min="513" max="513" width="26.140625" customWidth="1"/>
    <col min="514" max="514" width="11.42578125" customWidth="1"/>
    <col min="515" max="515" width="14.5703125" customWidth="1"/>
    <col min="516" max="516" width="17" customWidth="1"/>
    <col min="517" max="517" width="7.42578125" customWidth="1"/>
    <col min="518" max="518" width="12.7109375" customWidth="1"/>
    <col min="519" max="519" width="5.85546875" customWidth="1"/>
    <col min="520" max="520" width="12.42578125" customWidth="1"/>
    <col min="521" max="521" width="6" customWidth="1"/>
    <col min="522" max="525" width="10.28515625" customWidth="1"/>
    <col min="526" max="526" width="12.7109375" customWidth="1"/>
    <col min="527" max="527" width="10.28515625" customWidth="1"/>
    <col min="528" max="528" width="13.42578125" customWidth="1"/>
    <col min="529" max="529" width="10.28515625" customWidth="1"/>
    <col min="530" max="530" width="12.140625" customWidth="1"/>
    <col min="531" max="532" width="10.28515625" customWidth="1"/>
    <col min="533" max="533" width="11.7109375" customWidth="1"/>
    <col min="534" max="534" width="14.28515625" customWidth="1"/>
    <col min="535" max="535" width="7.28515625" customWidth="1"/>
    <col min="536" max="536" width="14.5703125" customWidth="1"/>
    <col min="537" max="537" width="5.42578125" customWidth="1"/>
    <col min="538" max="538" width="15.140625" customWidth="1"/>
    <col min="539" max="539" width="13.5703125" customWidth="1"/>
    <col min="540" max="540" width="14.85546875" customWidth="1"/>
    <col min="541" max="541" width="18.5703125" customWidth="1"/>
    <col min="542" max="542" width="17.42578125" customWidth="1"/>
    <col min="543" max="543" width="12.5703125" customWidth="1"/>
    <col min="769" max="769" width="26.140625" customWidth="1"/>
    <col min="770" max="770" width="11.42578125" customWidth="1"/>
    <col min="771" max="771" width="14.5703125" customWidth="1"/>
    <col min="772" max="772" width="17" customWidth="1"/>
    <col min="773" max="773" width="7.42578125" customWidth="1"/>
    <col min="774" max="774" width="12.7109375" customWidth="1"/>
    <col min="775" max="775" width="5.85546875" customWidth="1"/>
    <col min="776" max="776" width="12.42578125" customWidth="1"/>
    <col min="777" max="777" width="6" customWidth="1"/>
    <col min="778" max="781" width="10.28515625" customWidth="1"/>
    <col min="782" max="782" width="12.7109375" customWidth="1"/>
    <col min="783" max="783" width="10.28515625" customWidth="1"/>
    <col min="784" max="784" width="13.42578125" customWidth="1"/>
    <col min="785" max="785" width="10.28515625" customWidth="1"/>
    <col min="786" max="786" width="12.140625" customWidth="1"/>
    <col min="787" max="788" width="10.28515625" customWidth="1"/>
    <col min="789" max="789" width="11.7109375" customWidth="1"/>
    <col min="790" max="790" width="14.28515625" customWidth="1"/>
    <col min="791" max="791" width="7.28515625" customWidth="1"/>
    <col min="792" max="792" width="14.5703125" customWidth="1"/>
    <col min="793" max="793" width="5.42578125" customWidth="1"/>
    <col min="794" max="794" width="15.140625" customWidth="1"/>
    <col min="795" max="795" width="13.5703125" customWidth="1"/>
    <col min="796" max="796" width="14.85546875" customWidth="1"/>
    <col min="797" max="797" width="18.5703125" customWidth="1"/>
    <col min="798" max="798" width="17.42578125" customWidth="1"/>
    <col min="799" max="799" width="12.5703125" customWidth="1"/>
    <col min="1025" max="1025" width="26.140625" customWidth="1"/>
    <col min="1026" max="1026" width="11.42578125" customWidth="1"/>
    <col min="1027" max="1027" width="14.5703125" customWidth="1"/>
    <col min="1028" max="1028" width="17" customWidth="1"/>
    <col min="1029" max="1029" width="7.42578125" customWidth="1"/>
    <col min="1030" max="1030" width="12.7109375" customWidth="1"/>
    <col min="1031" max="1031" width="5.85546875" customWidth="1"/>
    <col min="1032" max="1032" width="12.42578125" customWidth="1"/>
    <col min="1033" max="1033" width="6" customWidth="1"/>
    <col min="1034" max="1037" width="10.28515625" customWidth="1"/>
    <col min="1038" max="1038" width="12.7109375" customWidth="1"/>
    <col min="1039" max="1039" width="10.28515625" customWidth="1"/>
    <col min="1040" max="1040" width="13.42578125" customWidth="1"/>
    <col min="1041" max="1041" width="10.28515625" customWidth="1"/>
    <col min="1042" max="1042" width="12.140625" customWidth="1"/>
    <col min="1043" max="1044" width="10.28515625" customWidth="1"/>
    <col min="1045" max="1045" width="11.7109375" customWidth="1"/>
    <col min="1046" max="1046" width="14.28515625" customWidth="1"/>
    <col min="1047" max="1047" width="7.28515625" customWidth="1"/>
    <col min="1048" max="1048" width="14.5703125" customWidth="1"/>
    <col min="1049" max="1049" width="5.42578125" customWidth="1"/>
    <col min="1050" max="1050" width="15.140625" customWidth="1"/>
    <col min="1051" max="1051" width="13.5703125" customWidth="1"/>
    <col min="1052" max="1052" width="14.85546875" customWidth="1"/>
    <col min="1053" max="1053" width="18.5703125" customWidth="1"/>
    <col min="1054" max="1054" width="17.42578125" customWidth="1"/>
    <col min="1055" max="1055" width="12.5703125" customWidth="1"/>
    <col min="1281" max="1281" width="26.140625" customWidth="1"/>
    <col min="1282" max="1282" width="11.42578125" customWidth="1"/>
    <col min="1283" max="1283" width="14.5703125" customWidth="1"/>
    <col min="1284" max="1284" width="17" customWidth="1"/>
    <col min="1285" max="1285" width="7.42578125" customWidth="1"/>
    <col min="1286" max="1286" width="12.7109375" customWidth="1"/>
    <col min="1287" max="1287" width="5.85546875" customWidth="1"/>
    <col min="1288" max="1288" width="12.42578125" customWidth="1"/>
    <col min="1289" max="1289" width="6" customWidth="1"/>
    <col min="1290" max="1293" width="10.28515625" customWidth="1"/>
    <col min="1294" max="1294" width="12.7109375" customWidth="1"/>
    <col min="1295" max="1295" width="10.28515625" customWidth="1"/>
    <col min="1296" max="1296" width="13.42578125" customWidth="1"/>
    <col min="1297" max="1297" width="10.28515625" customWidth="1"/>
    <col min="1298" max="1298" width="12.140625" customWidth="1"/>
    <col min="1299" max="1300" width="10.28515625" customWidth="1"/>
    <col min="1301" max="1301" width="11.7109375" customWidth="1"/>
    <col min="1302" max="1302" width="14.28515625" customWidth="1"/>
    <col min="1303" max="1303" width="7.28515625" customWidth="1"/>
    <col min="1304" max="1304" width="14.5703125" customWidth="1"/>
    <col min="1305" max="1305" width="5.42578125" customWidth="1"/>
    <col min="1306" max="1306" width="15.140625" customWidth="1"/>
    <col min="1307" max="1307" width="13.5703125" customWidth="1"/>
    <col min="1308" max="1308" width="14.85546875" customWidth="1"/>
    <col min="1309" max="1309" width="18.5703125" customWidth="1"/>
    <col min="1310" max="1310" width="17.42578125" customWidth="1"/>
    <col min="1311" max="1311" width="12.5703125" customWidth="1"/>
    <col min="1537" max="1537" width="26.140625" customWidth="1"/>
    <col min="1538" max="1538" width="11.42578125" customWidth="1"/>
    <col min="1539" max="1539" width="14.5703125" customWidth="1"/>
    <col min="1540" max="1540" width="17" customWidth="1"/>
    <col min="1541" max="1541" width="7.42578125" customWidth="1"/>
    <col min="1542" max="1542" width="12.7109375" customWidth="1"/>
    <col min="1543" max="1543" width="5.85546875" customWidth="1"/>
    <col min="1544" max="1544" width="12.42578125" customWidth="1"/>
    <col min="1545" max="1545" width="6" customWidth="1"/>
    <col min="1546" max="1549" width="10.28515625" customWidth="1"/>
    <col min="1550" max="1550" width="12.7109375" customWidth="1"/>
    <col min="1551" max="1551" width="10.28515625" customWidth="1"/>
    <col min="1552" max="1552" width="13.42578125" customWidth="1"/>
    <col min="1553" max="1553" width="10.28515625" customWidth="1"/>
    <col min="1554" max="1554" width="12.140625" customWidth="1"/>
    <col min="1555" max="1556" width="10.28515625" customWidth="1"/>
    <col min="1557" max="1557" width="11.7109375" customWidth="1"/>
    <col min="1558" max="1558" width="14.28515625" customWidth="1"/>
    <col min="1559" max="1559" width="7.28515625" customWidth="1"/>
    <col min="1560" max="1560" width="14.5703125" customWidth="1"/>
    <col min="1561" max="1561" width="5.42578125" customWidth="1"/>
    <col min="1562" max="1562" width="15.140625" customWidth="1"/>
    <col min="1563" max="1563" width="13.5703125" customWidth="1"/>
    <col min="1564" max="1564" width="14.85546875" customWidth="1"/>
    <col min="1565" max="1565" width="18.5703125" customWidth="1"/>
    <col min="1566" max="1566" width="17.42578125" customWidth="1"/>
    <col min="1567" max="1567" width="12.5703125" customWidth="1"/>
    <col min="1793" max="1793" width="26.140625" customWidth="1"/>
    <col min="1794" max="1794" width="11.42578125" customWidth="1"/>
    <col min="1795" max="1795" width="14.5703125" customWidth="1"/>
    <col min="1796" max="1796" width="17" customWidth="1"/>
    <col min="1797" max="1797" width="7.42578125" customWidth="1"/>
    <col min="1798" max="1798" width="12.7109375" customWidth="1"/>
    <col min="1799" max="1799" width="5.85546875" customWidth="1"/>
    <col min="1800" max="1800" width="12.42578125" customWidth="1"/>
    <col min="1801" max="1801" width="6" customWidth="1"/>
    <col min="1802" max="1805" width="10.28515625" customWidth="1"/>
    <col min="1806" max="1806" width="12.7109375" customWidth="1"/>
    <col min="1807" max="1807" width="10.28515625" customWidth="1"/>
    <col min="1808" max="1808" width="13.42578125" customWidth="1"/>
    <col min="1809" max="1809" width="10.28515625" customWidth="1"/>
    <col min="1810" max="1810" width="12.140625" customWidth="1"/>
    <col min="1811" max="1812" width="10.28515625" customWidth="1"/>
    <col min="1813" max="1813" width="11.7109375" customWidth="1"/>
    <col min="1814" max="1814" width="14.28515625" customWidth="1"/>
    <col min="1815" max="1815" width="7.28515625" customWidth="1"/>
    <col min="1816" max="1816" width="14.5703125" customWidth="1"/>
    <col min="1817" max="1817" width="5.42578125" customWidth="1"/>
    <col min="1818" max="1818" width="15.140625" customWidth="1"/>
    <col min="1819" max="1819" width="13.5703125" customWidth="1"/>
    <col min="1820" max="1820" width="14.85546875" customWidth="1"/>
    <col min="1821" max="1821" width="18.5703125" customWidth="1"/>
    <col min="1822" max="1822" width="17.42578125" customWidth="1"/>
    <col min="1823" max="1823" width="12.5703125" customWidth="1"/>
    <col min="2049" max="2049" width="26.140625" customWidth="1"/>
    <col min="2050" max="2050" width="11.42578125" customWidth="1"/>
    <col min="2051" max="2051" width="14.5703125" customWidth="1"/>
    <col min="2052" max="2052" width="17" customWidth="1"/>
    <col min="2053" max="2053" width="7.42578125" customWidth="1"/>
    <col min="2054" max="2054" width="12.7109375" customWidth="1"/>
    <col min="2055" max="2055" width="5.85546875" customWidth="1"/>
    <col min="2056" max="2056" width="12.42578125" customWidth="1"/>
    <col min="2057" max="2057" width="6" customWidth="1"/>
    <col min="2058" max="2061" width="10.28515625" customWidth="1"/>
    <col min="2062" max="2062" width="12.7109375" customWidth="1"/>
    <col min="2063" max="2063" width="10.28515625" customWidth="1"/>
    <col min="2064" max="2064" width="13.42578125" customWidth="1"/>
    <col min="2065" max="2065" width="10.28515625" customWidth="1"/>
    <col min="2066" max="2066" width="12.140625" customWidth="1"/>
    <col min="2067" max="2068" width="10.28515625" customWidth="1"/>
    <col min="2069" max="2069" width="11.7109375" customWidth="1"/>
    <col min="2070" max="2070" width="14.28515625" customWidth="1"/>
    <col min="2071" max="2071" width="7.28515625" customWidth="1"/>
    <col min="2072" max="2072" width="14.5703125" customWidth="1"/>
    <col min="2073" max="2073" width="5.42578125" customWidth="1"/>
    <col min="2074" max="2074" width="15.140625" customWidth="1"/>
    <col min="2075" max="2075" width="13.5703125" customWidth="1"/>
    <col min="2076" max="2076" width="14.85546875" customWidth="1"/>
    <col min="2077" max="2077" width="18.5703125" customWidth="1"/>
    <col min="2078" max="2078" width="17.42578125" customWidth="1"/>
    <col min="2079" max="2079" width="12.5703125" customWidth="1"/>
    <col min="2305" max="2305" width="26.140625" customWidth="1"/>
    <col min="2306" max="2306" width="11.42578125" customWidth="1"/>
    <col min="2307" max="2307" width="14.5703125" customWidth="1"/>
    <col min="2308" max="2308" width="17" customWidth="1"/>
    <col min="2309" max="2309" width="7.42578125" customWidth="1"/>
    <col min="2310" max="2310" width="12.7109375" customWidth="1"/>
    <col min="2311" max="2311" width="5.85546875" customWidth="1"/>
    <col min="2312" max="2312" width="12.42578125" customWidth="1"/>
    <col min="2313" max="2313" width="6" customWidth="1"/>
    <col min="2314" max="2317" width="10.28515625" customWidth="1"/>
    <col min="2318" max="2318" width="12.7109375" customWidth="1"/>
    <col min="2319" max="2319" width="10.28515625" customWidth="1"/>
    <col min="2320" max="2320" width="13.42578125" customWidth="1"/>
    <col min="2321" max="2321" width="10.28515625" customWidth="1"/>
    <col min="2322" max="2322" width="12.140625" customWidth="1"/>
    <col min="2323" max="2324" width="10.28515625" customWidth="1"/>
    <col min="2325" max="2325" width="11.7109375" customWidth="1"/>
    <col min="2326" max="2326" width="14.28515625" customWidth="1"/>
    <col min="2327" max="2327" width="7.28515625" customWidth="1"/>
    <col min="2328" max="2328" width="14.5703125" customWidth="1"/>
    <col min="2329" max="2329" width="5.42578125" customWidth="1"/>
    <col min="2330" max="2330" width="15.140625" customWidth="1"/>
    <col min="2331" max="2331" width="13.5703125" customWidth="1"/>
    <col min="2332" max="2332" width="14.85546875" customWidth="1"/>
    <col min="2333" max="2333" width="18.5703125" customWidth="1"/>
    <col min="2334" max="2334" width="17.42578125" customWidth="1"/>
    <col min="2335" max="2335" width="12.5703125" customWidth="1"/>
    <col min="2561" max="2561" width="26.140625" customWidth="1"/>
    <col min="2562" max="2562" width="11.42578125" customWidth="1"/>
    <col min="2563" max="2563" width="14.5703125" customWidth="1"/>
    <col min="2564" max="2564" width="17" customWidth="1"/>
    <col min="2565" max="2565" width="7.42578125" customWidth="1"/>
    <col min="2566" max="2566" width="12.7109375" customWidth="1"/>
    <col min="2567" max="2567" width="5.85546875" customWidth="1"/>
    <col min="2568" max="2568" width="12.42578125" customWidth="1"/>
    <col min="2569" max="2569" width="6" customWidth="1"/>
    <col min="2570" max="2573" width="10.28515625" customWidth="1"/>
    <col min="2574" max="2574" width="12.7109375" customWidth="1"/>
    <col min="2575" max="2575" width="10.28515625" customWidth="1"/>
    <col min="2576" max="2576" width="13.42578125" customWidth="1"/>
    <col min="2577" max="2577" width="10.28515625" customWidth="1"/>
    <col min="2578" max="2578" width="12.140625" customWidth="1"/>
    <col min="2579" max="2580" width="10.28515625" customWidth="1"/>
    <col min="2581" max="2581" width="11.7109375" customWidth="1"/>
    <col min="2582" max="2582" width="14.28515625" customWidth="1"/>
    <col min="2583" max="2583" width="7.28515625" customWidth="1"/>
    <col min="2584" max="2584" width="14.5703125" customWidth="1"/>
    <col min="2585" max="2585" width="5.42578125" customWidth="1"/>
    <col min="2586" max="2586" width="15.140625" customWidth="1"/>
    <col min="2587" max="2587" width="13.5703125" customWidth="1"/>
    <col min="2588" max="2588" width="14.85546875" customWidth="1"/>
    <col min="2589" max="2589" width="18.5703125" customWidth="1"/>
    <col min="2590" max="2590" width="17.42578125" customWidth="1"/>
    <col min="2591" max="2591" width="12.5703125" customWidth="1"/>
    <col min="2817" max="2817" width="26.140625" customWidth="1"/>
    <col min="2818" max="2818" width="11.42578125" customWidth="1"/>
    <col min="2819" max="2819" width="14.5703125" customWidth="1"/>
    <col min="2820" max="2820" width="17" customWidth="1"/>
    <col min="2821" max="2821" width="7.42578125" customWidth="1"/>
    <col min="2822" max="2822" width="12.7109375" customWidth="1"/>
    <col min="2823" max="2823" width="5.85546875" customWidth="1"/>
    <col min="2824" max="2824" width="12.42578125" customWidth="1"/>
    <col min="2825" max="2825" width="6" customWidth="1"/>
    <col min="2826" max="2829" width="10.28515625" customWidth="1"/>
    <col min="2830" max="2830" width="12.7109375" customWidth="1"/>
    <col min="2831" max="2831" width="10.28515625" customWidth="1"/>
    <col min="2832" max="2832" width="13.42578125" customWidth="1"/>
    <col min="2833" max="2833" width="10.28515625" customWidth="1"/>
    <col min="2834" max="2834" width="12.140625" customWidth="1"/>
    <col min="2835" max="2836" width="10.28515625" customWidth="1"/>
    <col min="2837" max="2837" width="11.7109375" customWidth="1"/>
    <col min="2838" max="2838" width="14.28515625" customWidth="1"/>
    <col min="2839" max="2839" width="7.28515625" customWidth="1"/>
    <col min="2840" max="2840" width="14.5703125" customWidth="1"/>
    <col min="2841" max="2841" width="5.42578125" customWidth="1"/>
    <col min="2842" max="2842" width="15.140625" customWidth="1"/>
    <col min="2843" max="2843" width="13.5703125" customWidth="1"/>
    <col min="2844" max="2844" width="14.85546875" customWidth="1"/>
    <col min="2845" max="2845" width="18.5703125" customWidth="1"/>
    <col min="2846" max="2846" width="17.42578125" customWidth="1"/>
    <col min="2847" max="2847" width="12.5703125" customWidth="1"/>
    <col min="3073" max="3073" width="26.140625" customWidth="1"/>
    <col min="3074" max="3074" width="11.42578125" customWidth="1"/>
    <col min="3075" max="3075" width="14.5703125" customWidth="1"/>
    <col min="3076" max="3076" width="17" customWidth="1"/>
    <col min="3077" max="3077" width="7.42578125" customWidth="1"/>
    <col min="3078" max="3078" width="12.7109375" customWidth="1"/>
    <col min="3079" max="3079" width="5.85546875" customWidth="1"/>
    <col min="3080" max="3080" width="12.42578125" customWidth="1"/>
    <col min="3081" max="3081" width="6" customWidth="1"/>
    <col min="3082" max="3085" width="10.28515625" customWidth="1"/>
    <col min="3086" max="3086" width="12.7109375" customWidth="1"/>
    <col min="3087" max="3087" width="10.28515625" customWidth="1"/>
    <col min="3088" max="3088" width="13.42578125" customWidth="1"/>
    <col min="3089" max="3089" width="10.28515625" customWidth="1"/>
    <col min="3090" max="3090" width="12.140625" customWidth="1"/>
    <col min="3091" max="3092" width="10.28515625" customWidth="1"/>
    <col min="3093" max="3093" width="11.7109375" customWidth="1"/>
    <col min="3094" max="3094" width="14.28515625" customWidth="1"/>
    <col min="3095" max="3095" width="7.28515625" customWidth="1"/>
    <col min="3096" max="3096" width="14.5703125" customWidth="1"/>
    <col min="3097" max="3097" width="5.42578125" customWidth="1"/>
    <col min="3098" max="3098" width="15.140625" customWidth="1"/>
    <col min="3099" max="3099" width="13.5703125" customWidth="1"/>
    <col min="3100" max="3100" width="14.85546875" customWidth="1"/>
    <col min="3101" max="3101" width="18.5703125" customWidth="1"/>
    <col min="3102" max="3102" width="17.42578125" customWidth="1"/>
    <col min="3103" max="3103" width="12.5703125" customWidth="1"/>
    <col min="3329" max="3329" width="26.140625" customWidth="1"/>
    <col min="3330" max="3330" width="11.42578125" customWidth="1"/>
    <col min="3331" max="3331" width="14.5703125" customWidth="1"/>
    <col min="3332" max="3332" width="17" customWidth="1"/>
    <col min="3333" max="3333" width="7.42578125" customWidth="1"/>
    <col min="3334" max="3334" width="12.7109375" customWidth="1"/>
    <col min="3335" max="3335" width="5.85546875" customWidth="1"/>
    <col min="3336" max="3336" width="12.42578125" customWidth="1"/>
    <col min="3337" max="3337" width="6" customWidth="1"/>
    <col min="3338" max="3341" width="10.28515625" customWidth="1"/>
    <col min="3342" max="3342" width="12.7109375" customWidth="1"/>
    <col min="3343" max="3343" width="10.28515625" customWidth="1"/>
    <col min="3344" max="3344" width="13.42578125" customWidth="1"/>
    <col min="3345" max="3345" width="10.28515625" customWidth="1"/>
    <col min="3346" max="3346" width="12.140625" customWidth="1"/>
    <col min="3347" max="3348" width="10.28515625" customWidth="1"/>
    <col min="3349" max="3349" width="11.7109375" customWidth="1"/>
    <col min="3350" max="3350" width="14.28515625" customWidth="1"/>
    <col min="3351" max="3351" width="7.28515625" customWidth="1"/>
    <col min="3352" max="3352" width="14.5703125" customWidth="1"/>
    <col min="3353" max="3353" width="5.42578125" customWidth="1"/>
    <col min="3354" max="3354" width="15.140625" customWidth="1"/>
    <col min="3355" max="3355" width="13.5703125" customWidth="1"/>
    <col min="3356" max="3356" width="14.85546875" customWidth="1"/>
    <col min="3357" max="3357" width="18.5703125" customWidth="1"/>
    <col min="3358" max="3358" width="17.42578125" customWidth="1"/>
    <col min="3359" max="3359" width="12.5703125" customWidth="1"/>
    <col min="3585" max="3585" width="26.140625" customWidth="1"/>
    <col min="3586" max="3586" width="11.42578125" customWidth="1"/>
    <col min="3587" max="3587" width="14.5703125" customWidth="1"/>
    <col min="3588" max="3588" width="17" customWidth="1"/>
    <col min="3589" max="3589" width="7.42578125" customWidth="1"/>
    <col min="3590" max="3590" width="12.7109375" customWidth="1"/>
    <col min="3591" max="3591" width="5.85546875" customWidth="1"/>
    <col min="3592" max="3592" width="12.42578125" customWidth="1"/>
    <col min="3593" max="3593" width="6" customWidth="1"/>
    <col min="3594" max="3597" width="10.28515625" customWidth="1"/>
    <col min="3598" max="3598" width="12.7109375" customWidth="1"/>
    <col min="3599" max="3599" width="10.28515625" customWidth="1"/>
    <col min="3600" max="3600" width="13.42578125" customWidth="1"/>
    <col min="3601" max="3601" width="10.28515625" customWidth="1"/>
    <col min="3602" max="3602" width="12.140625" customWidth="1"/>
    <col min="3603" max="3604" width="10.28515625" customWidth="1"/>
    <col min="3605" max="3605" width="11.7109375" customWidth="1"/>
    <col min="3606" max="3606" width="14.28515625" customWidth="1"/>
    <col min="3607" max="3607" width="7.28515625" customWidth="1"/>
    <col min="3608" max="3608" width="14.5703125" customWidth="1"/>
    <col min="3609" max="3609" width="5.42578125" customWidth="1"/>
    <col min="3610" max="3610" width="15.140625" customWidth="1"/>
    <col min="3611" max="3611" width="13.5703125" customWidth="1"/>
    <col min="3612" max="3612" width="14.85546875" customWidth="1"/>
    <col min="3613" max="3613" width="18.5703125" customWidth="1"/>
    <col min="3614" max="3614" width="17.42578125" customWidth="1"/>
    <col min="3615" max="3615" width="12.5703125" customWidth="1"/>
    <col min="3841" max="3841" width="26.140625" customWidth="1"/>
    <col min="3842" max="3842" width="11.42578125" customWidth="1"/>
    <col min="3843" max="3843" width="14.5703125" customWidth="1"/>
    <col min="3844" max="3844" width="17" customWidth="1"/>
    <col min="3845" max="3845" width="7.42578125" customWidth="1"/>
    <col min="3846" max="3846" width="12.7109375" customWidth="1"/>
    <col min="3847" max="3847" width="5.85546875" customWidth="1"/>
    <col min="3848" max="3848" width="12.42578125" customWidth="1"/>
    <col min="3849" max="3849" width="6" customWidth="1"/>
    <col min="3850" max="3853" width="10.28515625" customWidth="1"/>
    <col min="3854" max="3854" width="12.7109375" customWidth="1"/>
    <col min="3855" max="3855" width="10.28515625" customWidth="1"/>
    <col min="3856" max="3856" width="13.42578125" customWidth="1"/>
    <col min="3857" max="3857" width="10.28515625" customWidth="1"/>
    <col min="3858" max="3858" width="12.140625" customWidth="1"/>
    <col min="3859" max="3860" width="10.28515625" customWidth="1"/>
    <col min="3861" max="3861" width="11.7109375" customWidth="1"/>
    <col min="3862" max="3862" width="14.28515625" customWidth="1"/>
    <col min="3863" max="3863" width="7.28515625" customWidth="1"/>
    <col min="3864" max="3864" width="14.5703125" customWidth="1"/>
    <col min="3865" max="3865" width="5.42578125" customWidth="1"/>
    <col min="3866" max="3866" width="15.140625" customWidth="1"/>
    <col min="3867" max="3867" width="13.5703125" customWidth="1"/>
    <col min="3868" max="3868" width="14.85546875" customWidth="1"/>
    <col min="3869" max="3869" width="18.5703125" customWidth="1"/>
    <col min="3870" max="3870" width="17.42578125" customWidth="1"/>
    <col min="3871" max="3871" width="12.5703125" customWidth="1"/>
    <col min="4097" max="4097" width="26.140625" customWidth="1"/>
    <col min="4098" max="4098" width="11.42578125" customWidth="1"/>
    <col min="4099" max="4099" width="14.5703125" customWidth="1"/>
    <col min="4100" max="4100" width="17" customWidth="1"/>
    <col min="4101" max="4101" width="7.42578125" customWidth="1"/>
    <col min="4102" max="4102" width="12.7109375" customWidth="1"/>
    <col min="4103" max="4103" width="5.85546875" customWidth="1"/>
    <col min="4104" max="4104" width="12.42578125" customWidth="1"/>
    <col min="4105" max="4105" width="6" customWidth="1"/>
    <col min="4106" max="4109" width="10.28515625" customWidth="1"/>
    <col min="4110" max="4110" width="12.7109375" customWidth="1"/>
    <col min="4111" max="4111" width="10.28515625" customWidth="1"/>
    <col min="4112" max="4112" width="13.42578125" customWidth="1"/>
    <col min="4113" max="4113" width="10.28515625" customWidth="1"/>
    <col min="4114" max="4114" width="12.140625" customWidth="1"/>
    <col min="4115" max="4116" width="10.28515625" customWidth="1"/>
    <col min="4117" max="4117" width="11.7109375" customWidth="1"/>
    <col min="4118" max="4118" width="14.28515625" customWidth="1"/>
    <col min="4119" max="4119" width="7.28515625" customWidth="1"/>
    <col min="4120" max="4120" width="14.5703125" customWidth="1"/>
    <col min="4121" max="4121" width="5.42578125" customWidth="1"/>
    <col min="4122" max="4122" width="15.140625" customWidth="1"/>
    <col min="4123" max="4123" width="13.5703125" customWidth="1"/>
    <col min="4124" max="4124" width="14.85546875" customWidth="1"/>
    <col min="4125" max="4125" width="18.5703125" customWidth="1"/>
    <col min="4126" max="4126" width="17.42578125" customWidth="1"/>
    <col min="4127" max="4127" width="12.5703125" customWidth="1"/>
    <col min="4353" max="4353" width="26.140625" customWidth="1"/>
    <col min="4354" max="4354" width="11.42578125" customWidth="1"/>
    <col min="4355" max="4355" width="14.5703125" customWidth="1"/>
    <col min="4356" max="4356" width="17" customWidth="1"/>
    <col min="4357" max="4357" width="7.42578125" customWidth="1"/>
    <col min="4358" max="4358" width="12.7109375" customWidth="1"/>
    <col min="4359" max="4359" width="5.85546875" customWidth="1"/>
    <col min="4360" max="4360" width="12.42578125" customWidth="1"/>
    <col min="4361" max="4361" width="6" customWidth="1"/>
    <col min="4362" max="4365" width="10.28515625" customWidth="1"/>
    <col min="4366" max="4366" width="12.7109375" customWidth="1"/>
    <col min="4367" max="4367" width="10.28515625" customWidth="1"/>
    <col min="4368" max="4368" width="13.42578125" customWidth="1"/>
    <col min="4369" max="4369" width="10.28515625" customWidth="1"/>
    <col min="4370" max="4370" width="12.140625" customWidth="1"/>
    <col min="4371" max="4372" width="10.28515625" customWidth="1"/>
    <col min="4373" max="4373" width="11.7109375" customWidth="1"/>
    <col min="4374" max="4374" width="14.28515625" customWidth="1"/>
    <col min="4375" max="4375" width="7.28515625" customWidth="1"/>
    <col min="4376" max="4376" width="14.5703125" customWidth="1"/>
    <col min="4377" max="4377" width="5.42578125" customWidth="1"/>
    <col min="4378" max="4378" width="15.140625" customWidth="1"/>
    <col min="4379" max="4379" width="13.5703125" customWidth="1"/>
    <col min="4380" max="4380" width="14.85546875" customWidth="1"/>
    <col min="4381" max="4381" width="18.5703125" customWidth="1"/>
    <col min="4382" max="4382" width="17.42578125" customWidth="1"/>
    <col min="4383" max="4383" width="12.5703125" customWidth="1"/>
    <col min="4609" max="4609" width="26.140625" customWidth="1"/>
    <col min="4610" max="4610" width="11.42578125" customWidth="1"/>
    <col min="4611" max="4611" width="14.5703125" customWidth="1"/>
    <col min="4612" max="4612" width="17" customWidth="1"/>
    <col min="4613" max="4613" width="7.42578125" customWidth="1"/>
    <col min="4614" max="4614" width="12.7109375" customWidth="1"/>
    <col min="4615" max="4615" width="5.85546875" customWidth="1"/>
    <col min="4616" max="4616" width="12.42578125" customWidth="1"/>
    <col min="4617" max="4617" width="6" customWidth="1"/>
    <col min="4618" max="4621" width="10.28515625" customWidth="1"/>
    <col min="4622" max="4622" width="12.7109375" customWidth="1"/>
    <col min="4623" max="4623" width="10.28515625" customWidth="1"/>
    <col min="4624" max="4624" width="13.42578125" customWidth="1"/>
    <col min="4625" max="4625" width="10.28515625" customWidth="1"/>
    <col min="4626" max="4626" width="12.140625" customWidth="1"/>
    <col min="4627" max="4628" width="10.28515625" customWidth="1"/>
    <col min="4629" max="4629" width="11.7109375" customWidth="1"/>
    <col min="4630" max="4630" width="14.28515625" customWidth="1"/>
    <col min="4631" max="4631" width="7.28515625" customWidth="1"/>
    <col min="4632" max="4632" width="14.5703125" customWidth="1"/>
    <col min="4633" max="4633" width="5.42578125" customWidth="1"/>
    <col min="4634" max="4634" width="15.140625" customWidth="1"/>
    <col min="4635" max="4635" width="13.5703125" customWidth="1"/>
    <col min="4636" max="4636" width="14.85546875" customWidth="1"/>
    <col min="4637" max="4637" width="18.5703125" customWidth="1"/>
    <col min="4638" max="4638" width="17.42578125" customWidth="1"/>
    <col min="4639" max="4639" width="12.5703125" customWidth="1"/>
    <col min="4865" max="4865" width="26.140625" customWidth="1"/>
    <col min="4866" max="4866" width="11.42578125" customWidth="1"/>
    <col min="4867" max="4867" width="14.5703125" customWidth="1"/>
    <col min="4868" max="4868" width="17" customWidth="1"/>
    <col min="4869" max="4869" width="7.42578125" customWidth="1"/>
    <col min="4870" max="4870" width="12.7109375" customWidth="1"/>
    <col min="4871" max="4871" width="5.85546875" customWidth="1"/>
    <col min="4872" max="4872" width="12.42578125" customWidth="1"/>
    <col min="4873" max="4873" width="6" customWidth="1"/>
    <col min="4874" max="4877" width="10.28515625" customWidth="1"/>
    <col min="4878" max="4878" width="12.7109375" customWidth="1"/>
    <col min="4879" max="4879" width="10.28515625" customWidth="1"/>
    <col min="4880" max="4880" width="13.42578125" customWidth="1"/>
    <col min="4881" max="4881" width="10.28515625" customWidth="1"/>
    <col min="4882" max="4882" width="12.140625" customWidth="1"/>
    <col min="4883" max="4884" width="10.28515625" customWidth="1"/>
    <col min="4885" max="4885" width="11.7109375" customWidth="1"/>
    <col min="4886" max="4886" width="14.28515625" customWidth="1"/>
    <col min="4887" max="4887" width="7.28515625" customWidth="1"/>
    <col min="4888" max="4888" width="14.5703125" customWidth="1"/>
    <col min="4889" max="4889" width="5.42578125" customWidth="1"/>
    <col min="4890" max="4890" width="15.140625" customWidth="1"/>
    <col min="4891" max="4891" width="13.5703125" customWidth="1"/>
    <col min="4892" max="4892" width="14.85546875" customWidth="1"/>
    <col min="4893" max="4893" width="18.5703125" customWidth="1"/>
    <col min="4894" max="4894" width="17.42578125" customWidth="1"/>
    <col min="4895" max="4895" width="12.5703125" customWidth="1"/>
    <col min="5121" max="5121" width="26.140625" customWidth="1"/>
    <col min="5122" max="5122" width="11.42578125" customWidth="1"/>
    <col min="5123" max="5123" width="14.5703125" customWidth="1"/>
    <col min="5124" max="5124" width="17" customWidth="1"/>
    <col min="5125" max="5125" width="7.42578125" customWidth="1"/>
    <col min="5126" max="5126" width="12.7109375" customWidth="1"/>
    <col min="5127" max="5127" width="5.85546875" customWidth="1"/>
    <col min="5128" max="5128" width="12.42578125" customWidth="1"/>
    <col min="5129" max="5129" width="6" customWidth="1"/>
    <col min="5130" max="5133" width="10.28515625" customWidth="1"/>
    <col min="5134" max="5134" width="12.7109375" customWidth="1"/>
    <col min="5135" max="5135" width="10.28515625" customWidth="1"/>
    <col min="5136" max="5136" width="13.42578125" customWidth="1"/>
    <col min="5137" max="5137" width="10.28515625" customWidth="1"/>
    <col min="5138" max="5138" width="12.140625" customWidth="1"/>
    <col min="5139" max="5140" width="10.28515625" customWidth="1"/>
    <col min="5141" max="5141" width="11.7109375" customWidth="1"/>
    <col min="5142" max="5142" width="14.28515625" customWidth="1"/>
    <col min="5143" max="5143" width="7.28515625" customWidth="1"/>
    <col min="5144" max="5144" width="14.5703125" customWidth="1"/>
    <col min="5145" max="5145" width="5.42578125" customWidth="1"/>
    <col min="5146" max="5146" width="15.140625" customWidth="1"/>
    <col min="5147" max="5147" width="13.5703125" customWidth="1"/>
    <col min="5148" max="5148" width="14.85546875" customWidth="1"/>
    <col min="5149" max="5149" width="18.5703125" customWidth="1"/>
    <col min="5150" max="5150" width="17.42578125" customWidth="1"/>
    <col min="5151" max="5151" width="12.5703125" customWidth="1"/>
    <col min="5377" max="5377" width="26.140625" customWidth="1"/>
    <col min="5378" max="5378" width="11.42578125" customWidth="1"/>
    <col min="5379" max="5379" width="14.5703125" customWidth="1"/>
    <col min="5380" max="5380" width="17" customWidth="1"/>
    <col min="5381" max="5381" width="7.42578125" customWidth="1"/>
    <col min="5382" max="5382" width="12.7109375" customWidth="1"/>
    <col min="5383" max="5383" width="5.85546875" customWidth="1"/>
    <col min="5384" max="5384" width="12.42578125" customWidth="1"/>
    <col min="5385" max="5385" width="6" customWidth="1"/>
    <col min="5386" max="5389" width="10.28515625" customWidth="1"/>
    <col min="5390" max="5390" width="12.7109375" customWidth="1"/>
    <col min="5391" max="5391" width="10.28515625" customWidth="1"/>
    <col min="5392" max="5392" width="13.42578125" customWidth="1"/>
    <col min="5393" max="5393" width="10.28515625" customWidth="1"/>
    <col min="5394" max="5394" width="12.140625" customWidth="1"/>
    <col min="5395" max="5396" width="10.28515625" customWidth="1"/>
    <col min="5397" max="5397" width="11.7109375" customWidth="1"/>
    <col min="5398" max="5398" width="14.28515625" customWidth="1"/>
    <col min="5399" max="5399" width="7.28515625" customWidth="1"/>
    <col min="5400" max="5400" width="14.5703125" customWidth="1"/>
    <col min="5401" max="5401" width="5.42578125" customWidth="1"/>
    <col min="5402" max="5402" width="15.140625" customWidth="1"/>
    <col min="5403" max="5403" width="13.5703125" customWidth="1"/>
    <col min="5404" max="5404" width="14.85546875" customWidth="1"/>
    <col min="5405" max="5405" width="18.5703125" customWidth="1"/>
    <col min="5406" max="5406" width="17.42578125" customWidth="1"/>
    <col min="5407" max="5407" width="12.5703125" customWidth="1"/>
    <col min="5633" max="5633" width="26.140625" customWidth="1"/>
    <col min="5634" max="5634" width="11.42578125" customWidth="1"/>
    <col min="5635" max="5635" width="14.5703125" customWidth="1"/>
    <col min="5636" max="5636" width="17" customWidth="1"/>
    <col min="5637" max="5637" width="7.42578125" customWidth="1"/>
    <col min="5638" max="5638" width="12.7109375" customWidth="1"/>
    <col min="5639" max="5639" width="5.85546875" customWidth="1"/>
    <col min="5640" max="5640" width="12.42578125" customWidth="1"/>
    <col min="5641" max="5641" width="6" customWidth="1"/>
    <col min="5642" max="5645" width="10.28515625" customWidth="1"/>
    <col min="5646" max="5646" width="12.7109375" customWidth="1"/>
    <col min="5647" max="5647" width="10.28515625" customWidth="1"/>
    <col min="5648" max="5648" width="13.42578125" customWidth="1"/>
    <col min="5649" max="5649" width="10.28515625" customWidth="1"/>
    <col min="5650" max="5650" width="12.140625" customWidth="1"/>
    <col min="5651" max="5652" width="10.28515625" customWidth="1"/>
    <col min="5653" max="5653" width="11.7109375" customWidth="1"/>
    <col min="5654" max="5654" width="14.28515625" customWidth="1"/>
    <col min="5655" max="5655" width="7.28515625" customWidth="1"/>
    <col min="5656" max="5656" width="14.5703125" customWidth="1"/>
    <col min="5657" max="5657" width="5.42578125" customWidth="1"/>
    <col min="5658" max="5658" width="15.140625" customWidth="1"/>
    <col min="5659" max="5659" width="13.5703125" customWidth="1"/>
    <col min="5660" max="5660" width="14.85546875" customWidth="1"/>
    <col min="5661" max="5661" width="18.5703125" customWidth="1"/>
    <col min="5662" max="5662" width="17.42578125" customWidth="1"/>
    <col min="5663" max="5663" width="12.5703125" customWidth="1"/>
    <col min="5889" max="5889" width="26.140625" customWidth="1"/>
    <col min="5890" max="5890" width="11.42578125" customWidth="1"/>
    <col min="5891" max="5891" width="14.5703125" customWidth="1"/>
    <col min="5892" max="5892" width="17" customWidth="1"/>
    <col min="5893" max="5893" width="7.42578125" customWidth="1"/>
    <col min="5894" max="5894" width="12.7109375" customWidth="1"/>
    <col min="5895" max="5895" width="5.85546875" customWidth="1"/>
    <col min="5896" max="5896" width="12.42578125" customWidth="1"/>
    <col min="5897" max="5897" width="6" customWidth="1"/>
    <col min="5898" max="5901" width="10.28515625" customWidth="1"/>
    <col min="5902" max="5902" width="12.7109375" customWidth="1"/>
    <col min="5903" max="5903" width="10.28515625" customWidth="1"/>
    <col min="5904" max="5904" width="13.42578125" customWidth="1"/>
    <col min="5905" max="5905" width="10.28515625" customWidth="1"/>
    <col min="5906" max="5906" width="12.140625" customWidth="1"/>
    <col min="5907" max="5908" width="10.28515625" customWidth="1"/>
    <col min="5909" max="5909" width="11.7109375" customWidth="1"/>
    <col min="5910" max="5910" width="14.28515625" customWidth="1"/>
    <col min="5911" max="5911" width="7.28515625" customWidth="1"/>
    <col min="5912" max="5912" width="14.5703125" customWidth="1"/>
    <col min="5913" max="5913" width="5.42578125" customWidth="1"/>
    <col min="5914" max="5914" width="15.140625" customWidth="1"/>
    <col min="5915" max="5915" width="13.5703125" customWidth="1"/>
    <col min="5916" max="5916" width="14.85546875" customWidth="1"/>
    <col min="5917" max="5917" width="18.5703125" customWidth="1"/>
    <col min="5918" max="5918" width="17.42578125" customWidth="1"/>
    <col min="5919" max="5919" width="12.5703125" customWidth="1"/>
    <col min="6145" max="6145" width="26.140625" customWidth="1"/>
    <col min="6146" max="6146" width="11.42578125" customWidth="1"/>
    <col min="6147" max="6147" width="14.5703125" customWidth="1"/>
    <col min="6148" max="6148" width="17" customWidth="1"/>
    <col min="6149" max="6149" width="7.42578125" customWidth="1"/>
    <col min="6150" max="6150" width="12.7109375" customWidth="1"/>
    <col min="6151" max="6151" width="5.85546875" customWidth="1"/>
    <col min="6152" max="6152" width="12.42578125" customWidth="1"/>
    <col min="6153" max="6153" width="6" customWidth="1"/>
    <col min="6154" max="6157" width="10.28515625" customWidth="1"/>
    <col min="6158" max="6158" width="12.7109375" customWidth="1"/>
    <col min="6159" max="6159" width="10.28515625" customWidth="1"/>
    <col min="6160" max="6160" width="13.42578125" customWidth="1"/>
    <col min="6161" max="6161" width="10.28515625" customWidth="1"/>
    <col min="6162" max="6162" width="12.140625" customWidth="1"/>
    <col min="6163" max="6164" width="10.28515625" customWidth="1"/>
    <col min="6165" max="6165" width="11.7109375" customWidth="1"/>
    <col min="6166" max="6166" width="14.28515625" customWidth="1"/>
    <col min="6167" max="6167" width="7.28515625" customWidth="1"/>
    <col min="6168" max="6168" width="14.5703125" customWidth="1"/>
    <col min="6169" max="6169" width="5.42578125" customWidth="1"/>
    <col min="6170" max="6170" width="15.140625" customWidth="1"/>
    <col min="6171" max="6171" width="13.5703125" customWidth="1"/>
    <col min="6172" max="6172" width="14.85546875" customWidth="1"/>
    <col min="6173" max="6173" width="18.5703125" customWidth="1"/>
    <col min="6174" max="6174" width="17.42578125" customWidth="1"/>
    <col min="6175" max="6175" width="12.5703125" customWidth="1"/>
    <col min="6401" max="6401" width="26.140625" customWidth="1"/>
    <col min="6402" max="6402" width="11.42578125" customWidth="1"/>
    <col min="6403" max="6403" width="14.5703125" customWidth="1"/>
    <col min="6404" max="6404" width="17" customWidth="1"/>
    <col min="6405" max="6405" width="7.42578125" customWidth="1"/>
    <col min="6406" max="6406" width="12.7109375" customWidth="1"/>
    <col min="6407" max="6407" width="5.85546875" customWidth="1"/>
    <col min="6408" max="6408" width="12.42578125" customWidth="1"/>
    <col min="6409" max="6409" width="6" customWidth="1"/>
    <col min="6410" max="6413" width="10.28515625" customWidth="1"/>
    <col min="6414" max="6414" width="12.7109375" customWidth="1"/>
    <col min="6415" max="6415" width="10.28515625" customWidth="1"/>
    <col min="6416" max="6416" width="13.42578125" customWidth="1"/>
    <col min="6417" max="6417" width="10.28515625" customWidth="1"/>
    <col min="6418" max="6418" width="12.140625" customWidth="1"/>
    <col min="6419" max="6420" width="10.28515625" customWidth="1"/>
    <col min="6421" max="6421" width="11.7109375" customWidth="1"/>
    <col min="6422" max="6422" width="14.28515625" customWidth="1"/>
    <col min="6423" max="6423" width="7.28515625" customWidth="1"/>
    <col min="6424" max="6424" width="14.5703125" customWidth="1"/>
    <col min="6425" max="6425" width="5.42578125" customWidth="1"/>
    <col min="6426" max="6426" width="15.140625" customWidth="1"/>
    <col min="6427" max="6427" width="13.5703125" customWidth="1"/>
    <col min="6428" max="6428" width="14.85546875" customWidth="1"/>
    <col min="6429" max="6429" width="18.5703125" customWidth="1"/>
    <col min="6430" max="6430" width="17.42578125" customWidth="1"/>
    <col min="6431" max="6431" width="12.5703125" customWidth="1"/>
    <col min="6657" max="6657" width="26.140625" customWidth="1"/>
    <col min="6658" max="6658" width="11.42578125" customWidth="1"/>
    <col min="6659" max="6659" width="14.5703125" customWidth="1"/>
    <col min="6660" max="6660" width="17" customWidth="1"/>
    <col min="6661" max="6661" width="7.42578125" customWidth="1"/>
    <col min="6662" max="6662" width="12.7109375" customWidth="1"/>
    <col min="6663" max="6663" width="5.85546875" customWidth="1"/>
    <col min="6664" max="6664" width="12.42578125" customWidth="1"/>
    <col min="6665" max="6665" width="6" customWidth="1"/>
    <col min="6666" max="6669" width="10.28515625" customWidth="1"/>
    <col min="6670" max="6670" width="12.7109375" customWidth="1"/>
    <col min="6671" max="6671" width="10.28515625" customWidth="1"/>
    <col min="6672" max="6672" width="13.42578125" customWidth="1"/>
    <col min="6673" max="6673" width="10.28515625" customWidth="1"/>
    <col min="6674" max="6674" width="12.140625" customWidth="1"/>
    <col min="6675" max="6676" width="10.28515625" customWidth="1"/>
    <col min="6677" max="6677" width="11.7109375" customWidth="1"/>
    <col min="6678" max="6678" width="14.28515625" customWidth="1"/>
    <col min="6679" max="6679" width="7.28515625" customWidth="1"/>
    <col min="6680" max="6680" width="14.5703125" customWidth="1"/>
    <col min="6681" max="6681" width="5.42578125" customWidth="1"/>
    <col min="6682" max="6682" width="15.140625" customWidth="1"/>
    <col min="6683" max="6683" width="13.5703125" customWidth="1"/>
    <col min="6684" max="6684" width="14.85546875" customWidth="1"/>
    <col min="6685" max="6685" width="18.5703125" customWidth="1"/>
    <col min="6686" max="6686" width="17.42578125" customWidth="1"/>
    <col min="6687" max="6687" width="12.5703125" customWidth="1"/>
    <col min="6913" max="6913" width="26.140625" customWidth="1"/>
    <col min="6914" max="6914" width="11.42578125" customWidth="1"/>
    <col min="6915" max="6915" width="14.5703125" customWidth="1"/>
    <col min="6916" max="6916" width="17" customWidth="1"/>
    <col min="6917" max="6917" width="7.42578125" customWidth="1"/>
    <col min="6918" max="6918" width="12.7109375" customWidth="1"/>
    <col min="6919" max="6919" width="5.85546875" customWidth="1"/>
    <col min="6920" max="6920" width="12.42578125" customWidth="1"/>
    <col min="6921" max="6921" width="6" customWidth="1"/>
    <col min="6922" max="6925" width="10.28515625" customWidth="1"/>
    <col min="6926" max="6926" width="12.7109375" customWidth="1"/>
    <col min="6927" max="6927" width="10.28515625" customWidth="1"/>
    <col min="6928" max="6928" width="13.42578125" customWidth="1"/>
    <col min="6929" max="6929" width="10.28515625" customWidth="1"/>
    <col min="6930" max="6930" width="12.140625" customWidth="1"/>
    <col min="6931" max="6932" width="10.28515625" customWidth="1"/>
    <col min="6933" max="6933" width="11.7109375" customWidth="1"/>
    <col min="6934" max="6934" width="14.28515625" customWidth="1"/>
    <col min="6935" max="6935" width="7.28515625" customWidth="1"/>
    <col min="6936" max="6936" width="14.5703125" customWidth="1"/>
    <col min="6937" max="6937" width="5.42578125" customWidth="1"/>
    <col min="6938" max="6938" width="15.140625" customWidth="1"/>
    <col min="6939" max="6939" width="13.5703125" customWidth="1"/>
    <col min="6940" max="6940" width="14.85546875" customWidth="1"/>
    <col min="6941" max="6941" width="18.5703125" customWidth="1"/>
    <col min="6942" max="6942" width="17.42578125" customWidth="1"/>
    <col min="6943" max="6943" width="12.5703125" customWidth="1"/>
    <col min="7169" max="7169" width="26.140625" customWidth="1"/>
    <col min="7170" max="7170" width="11.42578125" customWidth="1"/>
    <col min="7171" max="7171" width="14.5703125" customWidth="1"/>
    <col min="7172" max="7172" width="17" customWidth="1"/>
    <col min="7173" max="7173" width="7.42578125" customWidth="1"/>
    <col min="7174" max="7174" width="12.7109375" customWidth="1"/>
    <col min="7175" max="7175" width="5.85546875" customWidth="1"/>
    <col min="7176" max="7176" width="12.42578125" customWidth="1"/>
    <col min="7177" max="7177" width="6" customWidth="1"/>
    <col min="7178" max="7181" width="10.28515625" customWidth="1"/>
    <col min="7182" max="7182" width="12.7109375" customWidth="1"/>
    <col min="7183" max="7183" width="10.28515625" customWidth="1"/>
    <col min="7184" max="7184" width="13.42578125" customWidth="1"/>
    <col min="7185" max="7185" width="10.28515625" customWidth="1"/>
    <col min="7186" max="7186" width="12.140625" customWidth="1"/>
    <col min="7187" max="7188" width="10.28515625" customWidth="1"/>
    <col min="7189" max="7189" width="11.7109375" customWidth="1"/>
    <col min="7190" max="7190" width="14.28515625" customWidth="1"/>
    <col min="7191" max="7191" width="7.28515625" customWidth="1"/>
    <col min="7192" max="7192" width="14.5703125" customWidth="1"/>
    <col min="7193" max="7193" width="5.42578125" customWidth="1"/>
    <col min="7194" max="7194" width="15.140625" customWidth="1"/>
    <col min="7195" max="7195" width="13.5703125" customWidth="1"/>
    <col min="7196" max="7196" width="14.85546875" customWidth="1"/>
    <col min="7197" max="7197" width="18.5703125" customWidth="1"/>
    <col min="7198" max="7198" width="17.42578125" customWidth="1"/>
    <col min="7199" max="7199" width="12.5703125" customWidth="1"/>
    <col min="7425" max="7425" width="26.140625" customWidth="1"/>
    <col min="7426" max="7426" width="11.42578125" customWidth="1"/>
    <col min="7427" max="7427" width="14.5703125" customWidth="1"/>
    <col min="7428" max="7428" width="17" customWidth="1"/>
    <col min="7429" max="7429" width="7.42578125" customWidth="1"/>
    <col min="7430" max="7430" width="12.7109375" customWidth="1"/>
    <col min="7431" max="7431" width="5.85546875" customWidth="1"/>
    <col min="7432" max="7432" width="12.42578125" customWidth="1"/>
    <col min="7433" max="7433" width="6" customWidth="1"/>
    <col min="7434" max="7437" width="10.28515625" customWidth="1"/>
    <col min="7438" max="7438" width="12.7109375" customWidth="1"/>
    <col min="7439" max="7439" width="10.28515625" customWidth="1"/>
    <col min="7440" max="7440" width="13.42578125" customWidth="1"/>
    <col min="7441" max="7441" width="10.28515625" customWidth="1"/>
    <col min="7442" max="7442" width="12.140625" customWidth="1"/>
    <col min="7443" max="7444" width="10.28515625" customWidth="1"/>
    <col min="7445" max="7445" width="11.7109375" customWidth="1"/>
    <col min="7446" max="7446" width="14.28515625" customWidth="1"/>
    <col min="7447" max="7447" width="7.28515625" customWidth="1"/>
    <col min="7448" max="7448" width="14.5703125" customWidth="1"/>
    <col min="7449" max="7449" width="5.42578125" customWidth="1"/>
    <col min="7450" max="7450" width="15.140625" customWidth="1"/>
    <col min="7451" max="7451" width="13.5703125" customWidth="1"/>
    <col min="7452" max="7452" width="14.85546875" customWidth="1"/>
    <col min="7453" max="7453" width="18.5703125" customWidth="1"/>
    <col min="7454" max="7454" width="17.42578125" customWidth="1"/>
    <col min="7455" max="7455" width="12.5703125" customWidth="1"/>
    <col min="7681" max="7681" width="26.140625" customWidth="1"/>
    <col min="7682" max="7682" width="11.42578125" customWidth="1"/>
    <col min="7683" max="7683" width="14.5703125" customWidth="1"/>
    <col min="7684" max="7684" width="17" customWidth="1"/>
    <col min="7685" max="7685" width="7.42578125" customWidth="1"/>
    <col min="7686" max="7686" width="12.7109375" customWidth="1"/>
    <col min="7687" max="7687" width="5.85546875" customWidth="1"/>
    <col min="7688" max="7688" width="12.42578125" customWidth="1"/>
    <col min="7689" max="7689" width="6" customWidth="1"/>
    <col min="7690" max="7693" width="10.28515625" customWidth="1"/>
    <col min="7694" max="7694" width="12.7109375" customWidth="1"/>
    <col min="7695" max="7695" width="10.28515625" customWidth="1"/>
    <col min="7696" max="7696" width="13.42578125" customWidth="1"/>
    <col min="7697" max="7697" width="10.28515625" customWidth="1"/>
    <col min="7698" max="7698" width="12.140625" customWidth="1"/>
    <col min="7699" max="7700" width="10.28515625" customWidth="1"/>
    <col min="7701" max="7701" width="11.7109375" customWidth="1"/>
    <col min="7702" max="7702" width="14.28515625" customWidth="1"/>
    <col min="7703" max="7703" width="7.28515625" customWidth="1"/>
    <col min="7704" max="7704" width="14.5703125" customWidth="1"/>
    <col min="7705" max="7705" width="5.42578125" customWidth="1"/>
    <col min="7706" max="7706" width="15.140625" customWidth="1"/>
    <col min="7707" max="7707" width="13.5703125" customWidth="1"/>
    <col min="7708" max="7708" width="14.85546875" customWidth="1"/>
    <col min="7709" max="7709" width="18.5703125" customWidth="1"/>
    <col min="7710" max="7710" width="17.42578125" customWidth="1"/>
    <col min="7711" max="7711" width="12.5703125" customWidth="1"/>
    <col min="7937" max="7937" width="26.140625" customWidth="1"/>
    <col min="7938" max="7938" width="11.42578125" customWidth="1"/>
    <col min="7939" max="7939" width="14.5703125" customWidth="1"/>
    <col min="7940" max="7940" width="17" customWidth="1"/>
    <col min="7941" max="7941" width="7.42578125" customWidth="1"/>
    <col min="7942" max="7942" width="12.7109375" customWidth="1"/>
    <col min="7943" max="7943" width="5.85546875" customWidth="1"/>
    <col min="7944" max="7944" width="12.42578125" customWidth="1"/>
    <col min="7945" max="7945" width="6" customWidth="1"/>
    <col min="7946" max="7949" width="10.28515625" customWidth="1"/>
    <col min="7950" max="7950" width="12.7109375" customWidth="1"/>
    <col min="7951" max="7951" width="10.28515625" customWidth="1"/>
    <col min="7952" max="7952" width="13.42578125" customWidth="1"/>
    <col min="7953" max="7953" width="10.28515625" customWidth="1"/>
    <col min="7954" max="7954" width="12.140625" customWidth="1"/>
    <col min="7955" max="7956" width="10.28515625" customWidth="1"/>
    <col min="7957" max="7957" width="11.7109375" customWidth="1"/>
    <col min="7958" max="7958" width="14.28515625" customWidth="1"/>
    <col min="7959" max="7959" width="7.28515625" customWidth="1"/>
    <col min="7960" max="7960" width="14.5703125" customWidth="1"/>
    <col min="7961" max="7961" width="5.42578125" customWidth="1"/>
    <col min="7962" max="7962" width="15.140625" customWidth="1"/>
    <col min="7963" max="7963" width="13.5703125" customWidth="1"/>
    <col min="7964" max="7964" width="14.85546875" customWidth="1"/>
    <col min="7965" max="7965" width="18.5703125" customWidth="1"/>
    <col min="7966" max="7966" width="17.42578125" customWidth="1"/>
    <col min="7967" max="7967" width="12.5703125" customWidth="1"/>
    <col min="8193" max="8193" width="26.140625" customWidth="1"/>
    <col min="8194" max="8194" width="11.42578125" customWidth="1"/>
    <col min="8195" max="8195" width="14.5703125" customWidth="1"/>
    <col min="8196" max="8196" width="17" customWidth="1"/>
    <col min="8197" max="8197" width="7.42578125" customWidth="1"/>
    <col min="8198" max="8198" width="12.7109375" customWidth="1"/>
    <col min="8199" max="8199" width="5.85546875" customWidth="1"/>
    <col min="8200" max="8200" width="12.42578125" customWidth="1"/>
    <col min="8201" max="8201" width="6" customWidth="1"/>
    <col min="8202" max="8205" width="10.28515625" customWidth="1"/>
    <col min="8206" max="8206" width="12.7109375" customWidth="1"/>
    <col min="8207" max="8207" width="10.28515625" customWidth="1"/>
    <col min="8208" max="8208" width="13.42578125" customWidth="1"/>
    <col min="8209" max="8209" width="10.28515625" customWidth="1"/>
    <col min="8210" max="8210" width="12.140625" customWidth="1"/>
    <col min="8211" max="8212" width="10.28515625" customWidth="1"/>
    <col min="8213" max="8213" width="11.7109375" customWidth="1"/>
    <col min="8214" max="8214" width="14.28515625" customWidth="1"/>
    <col min="8215" max="8215" width="7.28515625" customWidth="1"/>
    <col min="8216" max="8216" width="14.5703125" customWidth="1"/>
    <col min="8217" max="8217" width="5.42578125" customWidth="1"/>
    <col min="8218" max="8218" width="15.140625" customWidth="1"/>
    <col min="8219" max="8219" width="13.5703125" customWidth="1"/>
    <col min="8220" max="8220" width="14.85546875" customWidth="1"/>
    <col min="8221" max="8221" width="18.5703125" customWidth="1"/>
    <col min="8222" max="8222" width="17.42578125" customWidth="1"/>
    <col min="8223" max="8223" width="12.5703125" customWidth="1"/>
    <col min="8449" max="8449" width="26.140625" customWidth="1"/>
    <col min="8450" max="8450" width="11.42578125" customWidth="1"/>
    <col min="8451" max="8451" width="14.5703125" customWidth="1"/>
    <col min="8452" max="8452" width="17" customWidth="1"/>
    <col min="8453" max="8453" width="7.42578125" customWidth="1"/>
    <col min="8454" max="8454" width="12.7109375" customWidth="1"/>
    <col min="8455" max="8455" width="5.85546875" customWidth="1"/>
    <col min="8456" max="8456" width="12.42578125" customWidth="1"/>
    <col min="8457" max="8457" width="6" customWidth="1"/>
    <col min="8458" max="8461" width="10.28515625" customWidth="1"/>
    <col min="8462" max="8462" width="12.7109375" customWidth="1"/>
    <col min="8463" max="8463" width="10.28515625" customWidth="1"/>
    <col min="8464" max="8464" width="13.42578125" customWidth="1"/>
    <col min="8465" max="8465" width="10.28515625" customWidth="1"/>
    <col min="8466" max="8466" width="12.140625" customWidth="1"/>
    <col min="8467" max="8468" width="10.28515625" customWidth="1"/>
    <col min="8469" max="8469" width="11.7109375" customWidth="1"/>
    <col min="8470" max="8470" width="14.28515625" customWidth="1"/>
    <col min="8471" max="8471" width="7.28515625" customWidth="1"/>
    <col min="8472" max="8472" width="14.5703125" customWidth="1"/>
    <col min="8473" max="8473" width="5.42578125" customWidth="1"/>
    <col min="8474" max="8474" width="15.140625" customWidth="1"/>
    <col min="8475" max="8475" width="13.5703125" customWidth="1"/>
    <col min="8476" max="8476" width="14.85546875" customWidth="1"/>
    <col min="8477" max="8477" width="18.5703125" customWidth="1"/>
    <col min="8478" max="8478" width="17.42578125" customWidth="1"/>
    <col min="8479" max="8479" width="12.5703125" customWidth="1"/>
    <col min="8705" max="8705" width="26.140625" customWidth="1"/>
    <col min="8706" max="8706" width="11.42578125" customWidth="1"/>
    <col min="8707" max="8707" width="14.5703125" customWidth="1"/>
    <col min="8708" max="8708" width="17" customWidth="1"/>
    <col min="8709" max="8709" width="7.42578125" customWidth="1"/>
    <col min="8710" max="8710" width="12.7109375" customWidth="1"/>
    <col min="8711" max="8711" width="5.85546875" customWidth="1"/>
    <col min="8712" max="8712" width="12.42578125" customWidth="1"/>
    <col min="8713" max="8713" width="6" customWidth="1"/>
    <col min="8714" max="8717" width="10.28515625" customWidth="1"/>
    <col min="8718" max="8718" width="12.7109375" customWidth="1"/>
    <col min="8719" max="8719" width="10.28515625" customWidth="1"/>
    <col min="8720" max="8720" width="13.42578125" customWidth="1"/>
    <col min="8721" max="8721" width="10.28515625" customWidth="1"/>
    <col min="8722" max="8722" width="12.140625" customWidth="1"/>
    <col min="8723" max="8724" width="10.28515625" customWidth="1"/>
    <col min="8725" max="8725" width="11.7109375" customWidth="1"/>
    <col min="8726" max="8726" width="14.28515625" customWidth="1"/>
    <col min="8727" max="8727" width="7.28515625" customWidth="1"/>
    <col min="8728" max="8728" width="14.5703125" customWidth="1"/>
    <col min="8729" max="8729" width="5.42578125" customWidth="1"/>
    <col min="8730" max="8730" width="15.140625" customWidth="1"/>
    <col min="8731" max="8731" width="13.5703125" customWidth="1"/>
    <col min="8732" max="8732" width="14.85546875" customWidth="1"/>
    <col min="8733" max="8733" width="18.5703125" customWidth="1"/>
    <col min="8734" max="8734" width="17.42578125" customWidth="1"/>
    <col min="8735" max="8735" width="12.5703125" customWidth="1"/>
    <col min="8961" max="8961" width="26.140625" customWidth="1"/>
    <col min="8962" max="8962" width="11.42578125" customWidth="1"/>
    <col min="8963" max="8963" width="14.5703125" customWidth="1"/>
    <col min="8964" max="8964" width="17" customWidth="1"/>
    <col min="8965" max="8965" width="7.42578125" customWidth="1"/>
    <col min="8966" max="8966" width="12.7109375" customWidth="1"/>
    <col min="8967" max="8967" width="5.85546875" customWidth="1"/>
    <col min="8968" max="8968" width="12.42578125" customWidth="1"/>
    <col min="8969" max="8969" width="6" customWidth="1"/>
    <col min="8970" max="8973" width="10.28515625" customWidth="1"/>
    <col min="8974" max="8974" width="12.7109375" customWidth="1"/>
    <col min="8975" max="8975" width="10.28515625" customWidth="1"/>
    <col min="8976" max="8976" width="13.42578125" customWidth="1"/>
    <col min="8977" max="8977" width="10.28515625" customWidth="1"/>
    <col min="8978" max="8978" width="12.140625" customWidth="1"/>
    <col min="8979" max="8980" width="10.28515625" customWidth="1"/>
    <col min="8981" max="8981" width="11.7109375" customWidth="1"/>
    <col min="8982" max="8982" width="14.28515625" customWidth="1"/>
    <col min="8983" max="8983" width="7.28515625" customWidth="1"/>
    <col min="8984" max="8984" width="14.5703125" customWidth="1"/>
    <col min="8985" max="8985" width="5.42578125" customWidth="1"/>
    <col min="8986" max="8986" width="15.140625" customWidth="1"/>
    <col min="8987" max="8987" width="13.5703125" customWidth="1"/>
    <col min="8988" max="8988" width="14.85546875" customWidth="1"/>
    <col min="8989" max="8989" width="18.5703125" customWidth="1"/>
    <col min="8990" max="8990" width="17.42578125" customWidth="1"/>
    <col min="8991" max="8991" width="12.5703125" customWidth="1"/>
    <col min="9217" max="9217" width="26.140625" customWidth="1"/>
    <col min="9218" max="9218" width="11.42578125" customWidth="1"/>
    <col min="9219" max="9219" width="14.5703125" customWidth="1"/>
    <col min="9220" max="9220" width="17" customWidth="1"/>
    <col min="9221" max="9221" width="7.42578125" customWidth="1"/>
    <col min="9222" max="9222" width="12.7109375" customWidth="1"/>
    <col min="9223" max="9223" width="5.85546875" customWidth="1"/>
    <col min="9224" max="9224" width="12.42578125" customWidth="1"/>
    <col min="9225" max="9225" width="6" customWidth="1"/>
    <col min="9226" max="9229" width="10.28515625" customWidth="1"/>
    <col min="9230" max="9230" width="12.7109375" customWidth="1"/>
    <col min="9231" max="9231" width="10.28515625" customWidth="1"/>
    <col min="9232" max="9232" width="13.42578125" customWidth="1"/>
    <col min="9233" max="9233" width="10.28515625" customWidth="1"/>
    <col min="9234" max="9234" width="12.140625" customWidth="1"/>
    <col min="9235" max="9236" width="10.28515625" customWidth="1"/>
    <col min="9237" max="9237" width="11.7109375" customWidth="1"/>
    <col min="9238" max="9238" width="14.28515625" customWidth="1"/>
    <col min="9239" max="9239" width="7.28515625" customWidth="1"/>
    <col min="9240" max="9240" width="14.5703125" customWidth="1"/>
    <col min="9241" max="9241" width="5.42578125" customWidth="1"/>
    <col min="9242" max="9242" width="15.140625" customWidth="1"/>
    <col min="9243" max="9243" width="13.5703125" customWidth="1"/>
    <col min="9244" max="9244" width="14.85546875" customWidth="1"/>
    <col min="9245" max="9245" width="18.5703125" customWidth="1"/>
    <col min="9246" max="9246" width="17.42578125" customWidth="1"/>
    <col min="9247" max="9247" width="12.5703125" customWidth="1"/>
    <col min="9473" max="9473" width="26.140625" customWidth="1"/>
    <col min="9474" max="9474" width="11.42578125" customWidth="1"/>
    <col min="9475" max="9475" width="14.5703125" customWidth="1"/>
    <col min="9476" max="9476" width="17" customWidth="1"/>
    <col min="9477" max="9477" width="7.42578125" customWidth="1"/>
    <col min="9478" max="9478" width="12.7109375" customWidth="1"/>
    <col min="9479" max="9479" width="5.85546875" customWidth="1"/>
    <col min="9480" max="9480" width="12.42578125" customWidth="1"/>
    <col min="9481" max="9481" width="6" customWidth="1"/>
    <col min="9482" max="9485" width="10.28515625" customWidth="1"/>
    <col min="9486" max="9486" width="12.7109375" customWidth="1"/>
    <col min="9487" max="9487" width="10.28515625" customWidth="1"/>
    <col min="9488" max="9488" width="13.42578125" customWidth="1"/>
    <col min="9489" max="9489" width="10.28515625" customWidth="1"/>
    <col min="9490" max="9490" width="12.140625" customWidth="1"/>
    <col min="9491" max="9492" width="10.28515625" customWidth="1"/>
    <col min="9493" max="9493" width="11.7109375" customWidth="1"/>
    <col min="9494" max="9494" width="14.28515625" customWidth="1"/>
    <col min="9495" max="9495" width="7.28515625" customWidth="1"/>
    <col min="9496" max="9496" width="14.5703125" customWidth="1"/>
    <col min="9497" max="9497" width="5.42578125" customWidth="1"/>
    <col min="9498" max="9498" width="15.140625" customWidth="1"/>
    <col min="9499" max="9499" width="13.5703125" customWidth="1"/>
    <col min="9500" max="9500" width="14.85546875" customWidth="1"/>
    <col min="9501" max="9501" width="18.5703125" customWidth="1"/>
    <col min="9502" max="9502" width="17.42578125" customWidth="1"/>
    <col min="9503" max="9503" width="12.5703125" customWidth="1"/>
    <col min="9729" max="9729" width="26.140625" customWidth="1"/>
    <col min="9730" max="9730" width="11.42578125" customWidth="1"/>
    <col min="9731" max="9731" width="14.5703125" customWidth="1"/>
    <col min="9732" max="9732" width="17" customWidth="1"/>
    <col min="9733" max="9733" width="7.42578125" customWidth="1"/>
    <col min="9734" max="9734" width="12.7109375" customWidth="1"/>
    <col min="9735" max="9735" width="5.85546875" customWidth="1"/>
    <col min="9736" max="9736" width="12.42578125" customWidth="1"/>
    <col min="9737" max="9737" width="6" customWidth="1"/>
    <col min="9738" max="9741" width="10.28515625" customWidth="1"/>
    <col min="9742" max="9742" width="12.7109375" customWidth="1"/>
    <col min="9743" max="9743" width="10.28515625" customWidth="1"/>
    <col min="9744" max="9744" width="13.42578125" customWidth="1"/>
    <col min="9745" max="9745" width="10.28515625" customWidth="1"/>
    <col min="9746" max="9746" width="12.140625" customWidth="1"/>
    <col min="9747" max="9748" width="10.28515625" customWidth="1"/>
    <col min="9749" max="9749" width="11.7109375" customWidth="1"/>
    <col min="9750" max="9750" width="14.28515625" customWidth="1"/>
    <col min="9751" max="9751" width="7.28515625" customWidth="1"/>
    <col min="9752" max="9752" width="14.5703125" customWidth="1"/>
    <col min="9753" max="9753" width="5.42578125" customWidth="1"/>
    <col min="9754" max="9754" width="15.140625" customWidth="1"/>
    <col min="9755" max="9755" width="13.5703125" customWidth="1"/>
    <col min="9756" max="9756" width="14.85546875" customWidth="1"/>
    <col min="9757" max="9757" width="18.5703125" customWidth="1"/>
    <col min="9758" max="9758" width="17.42578125" customWidth="1"/>
    <col min="9759" max="9759" width="12.5703125" customWidth="1"/>
    <col min="9985" max="9985" width="26.140625" customWidth="1"/>
    <col min="9986" max="9986" width="11.42578125" customWidth="1"/>
    <col min="9987" max="9987" width="14.5703125" customWidth="1"/>
    <col min="9988" max="9988" width="17" customWidth="1"/>
    <col min="9989" max="9989" width="7.42578125" customWidth="1"/>
    <col min="9990" max="9990" width="12.7109375" customWidth="1"/>
    <col min="9991" max="9991" width="5.85546875" customWidth="1"/>
    <col min="9992" max="9992" width="12.42578125" customWidth="1"/>
    <col min="9993" max="9993" width="6" customWidth="1"/>
    <col min="9994" max="9997" width="10.28515625" customWidth="1"/>
    <col min="9998" max="9998" width="12.7109375" customWidth="1"/>
    <col min="9999" max="9999" width="10.28515625" customWidth="1"/>
    <col min="10000" max="10000" width="13.42578125" customWidth="1"/>
    <col min="10001" max="10001" width="10.28515625" customWidth="1"/>
    <col min="10002" max="10002" width="12.140625" customWidth="1"/>
    <col min="10003" max="10004" width="10.28515625" customWidth="1"/>
    <col min="10005" max="10005" width="11.7109375" customWidth="1"/>
    <col min="10006" max="10006" width="14.28515625" customWidth="1"/>
    <col min="10007" max="10007" width="7.28515625" customWidth="1"/>
    <col min="10008" max="10008" width="14.5703125" customWidth="1"/>
    <col min="10009" max="10009" width="5.42578125" customWidth="1"/>
    <col min="10010" max="10010" width="15.140625" customWidth="1"/>
    <col min="10011" max="10011" width="13.5703125" customWidth="1"/>
    <col min="10012" max="10012" width="14.85546875" customWidth="1"/>
    <col min="10013" max="10013" width="18.5703125" customWidth="1"/>
    <col min="10014" max="10014" width="17.42578125" customWidth="1"/>
    <col min="10015" max="10015" width="12.5703125" customWidth="1"/>
    <col min="10241" max="10241" width="26.140625" customWidth="1"/>
    <col min="10242" max="10242" width="11.42578125" customWidth="1"/>
    <col min="10243" max="10243" width="14.5703125" customWidth="1"/>
    <col min="10244" max="10244" width="17" customWidth="1"/>
    <col min="10245" max="10245" width="7.42578125" customWidth="1"/>
    <col min="10246" max="10246" width="12.7109375" customWidth="1"/>
    <col min="10247" max="10247" width="5.85546875" customWidth="1"/>
    <col min="10248" max="10248" width="12.42578125" customWidth="1"/>
    <col min="10249" max="10249" width="6" customWidth="1"/>
    <col min="10250" max="10253" width="10.28515625" customWidth="1"/>
    <col min="10254" max="10254" width="12.7109375" customWidth="1"/>
    <col min="10255" max="10255" width="10.28515625" customWidth="1"/>
    <col min="10256" max="10256" width="13.42578125" customWidth="1"/>
    <col min="10257" max="10257" width="10.28515625" customWidth="1"/>
    <col min="10258" max="10258" width="12.140625" customWidth="1"/>
    <col min="10259" max="10260" width="10.28515625" customWidth="1"/>
    <col min="10261" max="10261" width="11.7109375" customWidth="1"/>
    <col min="10262" max="10262" width="14.28515625" customWidth="1"/>
    <col min="10263" max="10263" width="7.28515625" customWidth="1"/>
    <col min="10264" max="10264" width="14.5703125" customWidth="1"/>
    <col min="10265" max="10265" width="5.42578125" customWidth="1"/>
    <col min="10266" max="10266" width="15.140625" customWidth="1"/>
    <col min="10267" max="10267" width="13.5703125" customWidth="1"/>
    <col min="10268" max="10268" width="14.85546875" customWidth="1"/>
    <col min="10269" max="10269" width="18.5703125" customWidth="1"/>
    <col min="10270" max="10270" width="17.42578125" customWidth="1"/>
    <col min="10271" max="10271" width="12.5703125" customWidth="1"/>
    <col min="10497" max="10497" width="26.140625" customWidth="1"/>
    <col min="10498" max="10498" width="11.42578125" customWidth="1"/>
    <col min="10499" max="10499" width="14.5703125" customWidth="1"/>
    <col min="10500" max="10500" width="17" customWidth="1"/>
    <col min="10501" max="10501" width="7.42578125" customWidth="1"/>
    <col min="10502" max="10502" width="12.7109375" customWidth="1"/>
    <col min="10503" max="10503" width="5.85546875" customWidth="1"/>
    <col min="10504" max="10504" width="12.42578125" customWidth="1"/>
    <col min="10505" max="10505" width="6" customWidth="1"/>
    <col min="10506" max="10509" width="10.28515625" customWidth="1"/>
    <col min="10510" max="10510" width="12.7109375" customWidth="1"/>
    <col min="10511" max="10511" width="10.28515625" customWidth="1"/>
    <col min="10512" max="10512" width="13.42578125" customWidth="1"/>
    <col min="10513" max="10513" width="10.28515625" customWidth="1"/>
    <col min="10514" max="10514" width="12.140625" customWidth="1"/>
    <col min="10515" max="10516" width="10.28515625" customWidth="1"/>
    <col min="10517" max="10517" width="11.7109375" customWidth="1"/>
    <col min="10518" max="10518" width="14.28515625" customWidth="1"/>
    <col min="10519" max="10519" width="7.28515625" customWidth="1"/>
    <col min="10520" max="10520" width="14.5703125" customWidth="1"/>
    <col min="10521" max="10521" width="5.42578125" customWidth="1"/>
    <col min="10522" max="10522" width="15.140625" customWidth="1"/>
    <col min="10523" max="10523" width="13.5703125" customWidth="1"/>
    <col min="10524" max="10524" width="14.85546875" customWidth="1"/>
    <col min="10525" max="10525" width="18.5703125" customWidth="1"/>
    <col min="10526" max="10526" width="17.42578125" customWidth="1"/>
    <col min="10527" max="10527" width="12.5703125" customWidth="1"/>
    <col min="10753" max="10753" width="26.140625" customWidth="1"/>
    <col min="10754" max="10754" width="11.42578125" customWidth="1"/>
    <col min="10755" max="10755" width="14.5703125" customWidth="1"/>
    <col min="10756" max="10756" width="17" customWidth="1"/>
    <col min="10757" max="10757" width="7.42578125" customWidth="1"/>
    <col min="10758" max="10758" width="12.7109375" customWidth="1"/>
    <col min="10759" max="10759" width="5.85546875" customWidth="1"/>
    <col min="10760" max="10760" width="12.42578125" customWidth="1"/>
    <col min="10761" max="10761" width="6" customWidth="1"/>
    <col min="10762" max="10765" width="10.28515625" customWidth="1"/>
    <col min="10766" max="10766" width="12.7109375" customWidth="1"/>
    <col min="10767" max="10767" width="10.28515625" customWidth="1"/>
    <col min="10768" max="10768" width="13.42578125" customWidth="1"/>
    <col min="10769" max="10769" width="10.28515625" customWidth="1"/>
    <col min="10770" max="10770" width="12.140625" customWidth="1"/>
    <col min="10771" max="10772" width="10.28515625" customWidth="1"/>
    <col min="10773" max="10773" width="11.7109375" customWidth="1"/>
    <col min="10774" max="10774" width="14.28515625" customWidth="1"/>
    <col min="10775" max="10775" width="7.28515625" customWidth="1"/>
    <col min="10776" max="10776" width="14.5703125" customWidth="1"/>
    <col min="10777" max="10777" width="5.42578125" customWidth="1"/>
    <col min="10778" max="10778" width="15.140625" customWidth="1"/>
    <col min="10779" max="10779" width="13.5703125" customWidth="1"/>
    <col min="10780" max="10780" width="14.85546875" customWidth="1"/>
    <col min="10781" max="10781" width="18.5703125" customWidth="1"/>
    <col min="10782" max="10782" width="17.42578125" customWidth="1"/>
    <col min="10783" max="10783" width="12.5703125" customWidth="1"/>
    <col min="11009" max="11009" width="26.140625" customWidth="1"/>
    <col min="11010" max="11010" width="11.42578125" customWidth="1"/>
    <col min="11011" max="11011" width="14.5703125" customWidth="1"/>
    <col min="11012" max="11012" width="17" customWidth="1"/>
    <col min="11013" max="11013" width="7.42578125" customWidth="1"/>
    <col min="11014" max="11014" width="12.7109375" customWidth="1"/>
    <col min="11015" max="11015" width="5.85546875" customWidth="1"/>
    <col min="11016" max="11016" width="12.42578125" customWidth="1"/>
    <col min="11017" max="11017" width="6" customWidth="1"/>
    <col min="11018" max="11021" width="10.28515625" customWidth="1"/>
    <col min="11022" max="11022" width="12.7109375" customWidth="1"/>
    <col min="11023" max="11023" width="10.28515625" customWidth="1"/>
    <col min="11024" max="11024" width="13.42578125" customWidth="1"/>
    <col min="11025" max="11025" width="10.28515625" customWidth="1"/>
    <col min="11026" max="11026" width="12.140625" customWidth="1"/>
    <col min="11027" max="11028" width="10.28515625" customWidth="1"/>
    <col min="11029" max="11029" width="11.7109375" customWidth="1"/>
    <col min="11030" max="11030" width="14.28515625" customWidth="1"/>
    <col min="11031" max="11031" width="7.28515625" customWidth="1"/>
    <col min="11032" max="11032" width="14.5703125" customWidth="1"/>
    <col min="11033" max="11033" width="5.42578125" customWidth="1"/>
    <col min="11034" max="11034" width="15.140625" customWidth="1"/>
    <col min="11035" max="11035" width="13.5703125" customWidth="1"/>
    <col min="11036" max="11036" width="14.85546875" customWidth="1"/>
    <col min="11037" max="11037" width="18.5703125" customWidth="1"/>
    <col min="11038" max="11038" width="17.42578125" customWidth="1"/>
    <col min="11039" max="11039" width="12.5703125" customWidth="1"/>
    <col min="11265" max="11265" width="26.140625" customWidth="1"/>
    <col min="11266" max="11266" width="11.42578125" customWidth="1"/>
    <col min="11267" max="11267" width="14.5703125" customWidth="1"/>
    <col min="11268" max="11268" width="17" customWidth="1"/>
    <col min="11269" max="11269" width="7.42578125" customWidth="1"/>
    <col min="11270" max="11270" width="12.7109375" customWidth="1"/>
    <col min="11271" max="11271" width="5.85546875" customWidth="1"/>
    <col min="11272" max="11272" width="12.42578125" customWidth="1"/>
    <col min="11273" max="11273" width="6" customWidth="1"/>
    <col min="11274" max="11277" width="10.28515625" customWidth="1"/>
    <col min="11278" max="11278" width="12.7109375" customWidth="1"/>
    <col min="11279" max="11279" width="10.28515625" customWidth="1"/>
    <col min="11280" max="11280" width="13.42578125" customWidth="1"/>
    <col min="11281" max="11281" width="10.28515625" customWidth="1"/>
    <col min="11282" max="11282" width="12.140625" customWidth="1"/>
    <col min="11283" max="11284" width="10.28515625" customWidth="1"/>
    <col min="11285" max="11285" width="11.7109375" customWidth="1"/>
    <col min="11286" max="11286" width="14.28515625" customWidth="1"/>
    <col min="11287" max="11287" width="7.28515625" customWidth="1"/>
    <col min="11288" max="11288" width="14.5703125" customWidth="1"/>
    <col min="11289" max="11289" width="5.42578125" customWidth="1"/>
    <col min="11290" max="11290" width="15.140625" customWidth="1"/>
    <col min="11291" max="11291" width="13.5703125" customWidth="1"/>
    <col min="11292" max="11292" width="14.85546875" customWidth="1"/>
    <col min="11293" max="11293" width="18.5703125" customWidth="1"/>
    <col min="11294" max="11294" width="17.42578125" customWidth="1"/>
    <col min="11295" max="11295" width="12.5703125" customWidth="1"/>
    <col min="11521" max="11521" width="26.140625" customWidth="1"/>
    <col min="11522" max="11522" width="11.42578125" customWidth="1"/>
    <col min="11523" max="11523" width="14.5703125" customWidth="1"/>
    <col min="11524" max="11524" width="17" customWidth="1"/>
    <col min="11525" max="11525" width="7.42578125" customWidth="1"/>
    <col min="11526" max="11526" width="12.7109375" customWidth="1"/>
    <col min="11527" max="11527" width="5.85546875" customWidth="1"/>
    <col min="11528" max="11528" width="12.42578125" customWidth="1"/>
    <col min="11529" max="11529" width="6" customWidth="1"/>
    <col min="11530" max="11533" width="10.28515625" customWidth="1"/>
    <col min="11534" max="11534" width="12.7109375" customWidth="1"/>
    <col min="11535" max="11535" width="10.28515625" customWidth="1"/>
    <col min="11536" max="11536" width="13.42578125" customWidth="1"/>
    <col min="11537" max="11537" width="10.28515625" customWidth="1"/>
    <col min="11538" max="11538" width="12.140625" customWidth="1"/>
    <col min="11539" max="11540" width="10.28515625" customWidth="1"/>
    <col min="11541" max="11541" width="11.7109375" customWidth="1"/>
    <col min="11542" max="11542" width="14.28515625" customWidth="1"/>
    <col min="11543" max="11543" width="7.28515625" customWidth="1"/>
    <col min="11544" max="11544" width="14.5703125" customWidth="1"/>
    <col min="11545" max="11545" width="5.42578125" customWidth="1"/>
    <col min="11546" max="11546" width="15.140625" customWidth="1"/>
    <col min="11547" max="11547" width="13.5703125" customWidth="1"/>
    <col min="11548" max="11548" width="14.85546875" customWidth="1"/>
    <col min="11549" max="11549" width="18.5703125" customWidth="1"/>
    <col min="11550" max="11550" width="17.42578125" customWidth="1"/>
    <col min="11551" max="11551" width="12.5703125" customWidth="1"/>
    <col min="11777" max="11777" width="26.140625" customWidth="1"/>
    <col min="11778" max="11778" width="11.42578125" customWidth="1"/>
    <col min="11779" max="11779" width="14.5703125" customWidth="1"/>
    <col min="11780" max="11780" width="17" customWidth="1"/>
    <col min="11781" max="11781" width="7.42578125" customWidth="1"/>
    <col min="11782" max="11782" width="12.7109375" customWidth="1"/>
    <col min="11783" max="11783" width="5.85546875" customWidth="1"/>
    <col min="11784" max="11784" width="12.42578125" customWidth="1"/>
    <col min="11785" max="11785" width="6" customWidth="1"/>
    <col min="11786" max="11789" width="10.28515625" customWidth="1"/>
    <col min="11790" max="11790" width="12.7109375" customWidth="1"/>
    <col min="11791" max="11791" width="10.28515625" customWidth="1"/>
    <col min="11792" max="11792" width="13.42578125" customWidth="1"/>
    <col min="11793" max="11793" width="10.28515625" customWidth="1"/>
    <col min="11794" max="11794" width="12.140625" customWidth="1"/>
    <col min="11795" max="11796" width="10.28515625" customWidth="1"/>
    <col min="11797" max="11797" width="11.7109375" customWidth="1"/>
    <col min="11798" max="11798" width="14.28515625" customWidth="1"/>
    <col min="11799" max="11799" width="7.28515625" customWidth="1"/>
    <col min="11800" max="11800" width="14.5703125" customWidth="1"/>
    <col min="11801" max="11801" width="5.42578125" customWidth="1"/>
    <col min="11802" max="11802" width="15.140625" customWidth="1"/>
    <col min="11803" max="11803" width="13.5703125" customWidth="1"/>
    <col min="11804" max="11804" width="14.85546875" customWidth="1"/>
    <col min="11805" max="11805" width="18.5703125" customWidth="1"/>
    <col min="11806" max="11806" width="17.42578125" customWidth="1"/>
    <col min="11807" max="11807" width="12.5703125" customWidth="1"/>
    <col min="12033" max="12033" width="26.140625" customWidth="1"/>
    <col min="12034" max="12034" width="11.42578125" customWidth="1"/>
    <col min="12035" max="12035" width="14.5703125" customWidth="1"/>
    <col min="12036" max="12036" width="17" customWidth="1"/>
    <col min="12037" max="12037" width="7.42578125" customWidth="1"/>
    <col min="12038" max="12038" width="12.7109375" customWidth="1"/>
    <col min="12039" max="12039" width="5.85546875" customWidth="1"/>
    <col min="12040" max="12040" width="12.42578125" customWidth="1"/>
    <col min="12041" max="12041" width="6" customWidth="1"/>
    <col min="12042" max="12045" width="10.28515625" customWidth="1"/>
    <col min="12046" max="12046" width="12.7109375" customWidth="1"/>
    <col min="12047" max="12047" width="10.28515625" customWidth="1"/>
    <col min="12048" max="12048" width="13.42578125" customWidth="1"/>
    <col min="12049" max="12049" width="10.28515625" customWidth="1"/>
    <col min="12050" max="12050" width="12.140625" customWidth="1"/>
    <col min="12051" max="12052" width="10.28515625" customWidth="1"/>
    <col min="12053" max="12053" width="11.7109375" customWidth="1"/>
    <col min="12054" max="12054" width="14.28515625" customWidth="1"/>
    <col min="12055" max="12055" width="7.28515625" customWidth="1"/>
    <col min="12056" max="12056" width="14.5703125" customWidth="1"/>
    <col min="12057" max="12057" width="5.42578125" customWidth="1"/>
    <col min="12058" max="12058" width="15.140625" customWidth="1"/>
    <col min="12059" max="12059" width="13.5703125" customWidth="1"/>
    <col min="12060" max="12060" width="14.85546875" customWidth="1"/>
    <col min="12061" max="12061" width="18.5703125" customWidth="1"/>
    <col min="12062" max="12062" width="17.42578125" customWidth="1"/>
    <col min="12063" max="12063" width="12.5703125" customWidth="1"/>
    <col min="12289" max="12289" width="26.140625" customWidth="1"/>
    <col min="12290" max="12290" width="11.42578125" customWidth="1"/>
    <col min="12291" max="12291" width="14.5703125" customWidth="1"/>
    <col min="12292" max="12292" width="17" customWidth="1"/>
    <col min="12293" max="12293" width="7.42578125" customWidth="1"/>
    <col min="12294" max="12294" width="12.7109375" customWidth="1"/>
    <col min="12295" max="12295" width="5.85546875" customWidth="1"/>
    <col min="12296" max="12296" width="12.42578125" customWidth="1"/>
    <col min="12297" max="12297" width="6" customWidth="1"/>
    <col min="12298" max="12301" width="10.28515625" customWidth="1"/>
    <col min="12302" max="12302" width="12.7109375" customWidth="1"/>
    <col min="12303" max="12303" width="10.28515625" customWidth="1"/>
    <col min="12304" max="12304" width="13.42578125" customWidth="1"/>
    <col min="12305" max="12305" width="10.28515625" customWidth="1"/>
    <col min="12306" max="12306" width="12.140625" customWidth="1"/>
    <col min="12307" max="12308" width="10.28515625" customWidth="1"/>
    <col min="12309" max="12309" width="11.7109375" customWidth="1"/>
    <col min="12310" max="12310" width="14.28515625" customWidth="1"/>
    <col min="12311" max="12311" width="7.28515625" customWidth="1"/>
    <col min="12312" max="12312" width="14.5703125" customWidth="1"/>
    <col min="12313" max="12313" width="5.42578125" customWidth="1"/>
    <col min="12314" max="12314" width="15.140625" customWidth="1"/>
    <col min="12315" max="12315" width="13.5703125" customWidth="1"/>
    <col min="12316" max="12316" width="14.85546875" customWidth="1"/>
    <col min="12317" max="12317" width="18.5703125" customWidth="1"/>
    <col min="12318" max="12318" width="17.42578125" customWidth="1"/>
    <col min="12319" max="12319" width="12.5703125" customWidth="1"/>
    <col min="12545" max="12545" width="26.140625" customWidth="1"/>
    <col min="12546" max="12546" width="11.42578125" customWidth="1"/>
    <col min="12547" max="12547" width="14.5703125" customWidth="1"/>
    <col min="12548" max="12548" width="17" customWidth="1"/>
    <col min="12549" max="12549" width="7.42578125" customWidth="1"/>
    <col min="12550" max="12550" width="12.7109375" customWidth="1"/>
    <col min="12551" max="12551" width="5.85546875" customWidth="1"/>
    <col min="12552" max="12552" width="12.42578125" customWidth="1"/>
    <col min="12553" max="12553" width="6" customWidth="1"/>
    <col min="12554" max="12557" width="10.28515625" customWidth="1"/>
    <col min="12558" max="12558" width="12.7109375" customWidth="1"/>
    <col min="12559" max="12559" width="10.28515625" customWidth="1"/>
    <col min="12560" max="12560" width="13.42578125" customWidth="1"/>
    <col min="12561" max="12561" width="10.28515625" customWidth="1"/>
    <col min="12562" max="12562" width="12.140625" customWidth="1"/>
    <col min="12563" max="12564" width="10.28515625" customWidth="1"/>
    <col min="12565" max="12565" width="11.7109375" customWidth="1"/>
    <col min="12566" max="12566" width="14.28515625" customWidth="1"/>
    <col min="12567" max="12567" width="7.28515625" customWidth="1"/>
    <col min="12568" max="12568" width="14.5703125" customWidth="1"/>
    <col min="12569" max="12569" width="5.42578125" customWidth="1"/>
    <col min="12570" max="12570" width="15.140625" customWidth="1"/>
    <col min="12571" max="12571" width="13.5703125" customWidth="1"/>
    <col min="12572" max="12572" width="14.85546875" customWidth="1"/>
    <col min="12573" max="12573" width="18.5703125" customWidth="1"/>
    <col min="12574" max="12574" width="17.42578125" customWidth="1"/>
    <col min="12575" max="12575" width="12.5703125" customWidth="1"/>
    <col min="12801" max="12801" width="26.140625" customWidth="1"/>
    <col min="12802" max="12802" width="11.42578125" customWidth="1"/>
    <col min="12803" max="12803" width="14.5703125" customWidth="1"/>
    <col min="12804" max="12804" width="17" customWidth="1"/>
    <col min="12805" max="12805" width="7.42578125" customWidth="1"/>
    <col min="12806" max="12806" width="12.7109375" customWidth="1"/>
    <col min="12807" max="12807" width="5.85546875" customWidth="1"/>
    <col min="12808" max="12808" width="12.42578125" customWidth="1"/>
    <col min="12809" max="12809" width="6" customWidth="1"/>
    <col min="12810" max="12813" width="10.28515625" customWidth="1"/>
    <col min="12814" max="12814" width="12.7109375" customWidth="1"/>
    <col min="12815" max="12815" width="10.28515625" customWidth="1"/>
    <col min="12816" max="12816" width="13.42578125" customWidth="1"/>
    <col min="12817" max="12817" width="10.28515625" customWidth="1"/>
    <col min="12818" max="12818" width="12.140625" customWidth="1"/>
    <col min="12819" max="12820" width="10.28515625" customWidth="1"/>
    <col min="12821" max="12821" width="11.7109375" customWidth="1"/>
    <col min="12822" max="12822" width="14.28515625" customWidth="1"/>
    <col min="12823" max="12823" width="7.28515625" customWidth="1"/>
    <col min="12824" max="12824" width="14.5703125" customWidth="1"/>
    <col min="12825" max="12825" width="5.42578125" customWidth="1"/>
    <col min="12826" max="12826" width="15.140625" customWidth="1"/>
    <col min="12827" max="12827" width="13.5703125" customWidth="1"/>
    <col min="12828" max="12828" width="14.85546875" customWidth="1"/>
    <col min="12829" max="12829" width="18.5703125" customWidth="1"/>
    <col min="12830" max="12830" width="17.42578125" customWidth="1"/>
    <col min="12831" max="12831" width="12.5703125" customWidth="1"/>
    <col min="13057" max="13057" width="26.140625" customWidth="1"/>
    <col min="13058" max="13058" width="11.42578125" customWidth="1"/>
    <col min="13059" max="13059" width="14.5703125" customWidth="1"/>
    <col min="13060" max="13060" width="17" customWidth="1"/>
    <col min="13061" max="13061" width="7.42578125" customWidth="1"/>
    <col min="13062" max="13062" width="12.7109375" customWidth="1"/>
    <col min="13063" max="13063" width="5.85546875" customWidth="1"/>
    <col min="13064" max="13064" width="12.42578125" customWidth="1"/>
    <col min="13065" max="13065" width="6" customWidth="1"/>
    <col min="13066" max="13069" width="10.28515625" customWidth="1"/>
    <col min="13070" max="13070" width="12.7109375" customWidth="1"/>
    <col min="13071" max="13071" width="10.28515625" customWidth="1"/>
    <col min="13072" max="13072" width="13.42578125" customWidth="1"/>
    <col min="13073" max="13073" width="10.28515625" customWidth="1"/>
    <col min="13074" max="13074" width="12.140625" customWidth="1"/>
    <col min="13075" max="13076" width="10.28515625" customWidth="1"/>
    <col min="13077" max="13077" width="11.7109375" customWidth="1"/>
    <col min="13078" max="13078" width="14.28515625" customWidth="1"/>
    <col min="13079" max="13079" width="7.28515625" customWidth="1"/>
    <col min="13080" max="13080" width="14.5703125" customWidth="1"/>
    <col min="13081" max="13081" width="5.42578125" customWidth="1"/>
    <col min="13082" max="13082" width="15.140625" customWidth="1"/>
    <col min="13083" max="13083" width="13.5703125" customWidth="1"/>
    <col min="13084" max="13084" width="14.85546875" customWidth="1"/>
    <col min="13085" max="13085" width="18.5703125" customWidth="1"/>
    <col min="13086" max="13086" width="17.42578125" customWidth="1"/>
    <col min="13087" max="13087" width="12.5703125" customWidth="1"/>
    <col min="13313" max="13313" width="26.140625" customWidth="1"/>
    <col min="13314" max="13314" width="11.42578125" customWidth="1"/>
    <col min="13315" max="13315" width="14.5703125" customWidth="1"/>
    <col min="13316" max="13316" width="17" customWidth="1"/>
    <col min="13317" max="13317" width="7.42578125" customWidth="1"/>
    <col min="13318" max="13318" width="12.7109375" customWidth="1"/>
    <col min="13319" max="13319" width="5.85546875" customWidth="1"/>
    <col min="13320" max="13320" width="12.42578125" customWidth="1"/>
    <col min="13321" max="13321" width="6" customWidth="1"/>
    <col min="13322" max="13325" width="10.28515625" customWidth="1"/>
    <col min="13326" max="13326" width="12.7109375" customWidth="1"/>
    <col min="13327" max="13327" width="10.28515625" customWidth="1"/>
    <col min="13328" max="13328" width="13.42578125" customWidth="1"/>
    <col min="13329" max="13329" width="10.28515625" customWidth="1"/>
    <col min="13330" max="13330" width="12.140625" customWidth="1"/>
    <col min="13331" max="13332" width="10.28515625" customWidth="1"/>
    <col min="13333" max="13333" width="11.7109375" customWidth="1"/>
    <col min="13334" max="13334" width="14.28515625" customWidth="1"/>
    <col min="13335" max="13335" width="7.28515625" customWidth="1"/>
    <col min="13336" max="13336" width="14.5703125" customWidth="1"/>
    <col min="13337" max="13337" width="5.42578125" customWidth="1"/>
    <col min="13338" max="13338" width="15.140625" customWidth="1"/>
    <col min="13339" max="13339" width="13.5703125" customWidth="1"/>
    <col min="13340" max="13340" width="14.85546875" customWidth="1"/>
    <col min="13341" max="13341" width="18.5703125" customWidth="1"/>
    <col min="13342" max="13342" width="17.42578125" customWidth="1"/>
    <col min="13343" max="13343" width="12.5703125" customWidth="1"/>
    <col min="13569" max="13569" width="26.140625" customWidth="1"/>
    <col min="13570" max="13570" width="11.42578125" customWidth="1"/>
    <col min="13571" max="13571" width="14.5703125" customWidth="1"/>
    <col min="13572" max="13572" width="17" customWidth="1"/>
    <col min="13573" max="13573" width="7.42578125" customWidth="1"/>
    <col min="13574" max="13574" width="12.7109375" customWidth="1"/>
    <col min="13575" max="13575" width="5.85546875" customWidth="1"/>
    <col min="13576" max="13576" width="12.42578125" customWidth="1"/>
    <col min="13577" max="13577" width="6" customWidth="1"/>
    <col min="13578" max="13581" width="10.28515625" customWidth="1"/>
    <col min="13582" max="13582" width="12.7109375" customWidth="1"/>
    <col min="13583" max="13583" width="10.28515625" customWidth="1"/>
    <col min="13584" max="13584" width="13.42578125" customWidth="1"/>
    <col min="13585" max="13585" width="10.28515625" customWidth="1"/>
    <col min="13586" max="13586" width="12.140625" customWidth="1"/>
    <col min="13587" max="13588" width="10.28515625" customWidth="1"/>
    <col min="13589" max="13589" width="11.7109375" customWidth="1"/>
    <col min="13590" max="13590" width="14.28515625" customWidth="1"/>
    <col min="13591" max="13591" width="7.28515625" customWidth="1"/>
    <col min="13592" max="13592" width="14.5703125" customWidth="1"/>
    <col min="13593" max="13593" width="5.42578125" customWidth="1"/>
    <col min="13594" max="13594" width="15.140625" customWidth="1"/>
    <col min="13595" max="13595" width="13.5703125" customWidth="1"/>
    <col min="13596" max="13596" width="14.85546875" customWidth="1"/>
    <col min="13597" max="13597" width="18.5703125" customWidth="1"/>
    <col min="13598" max="13598" width="17.42578125" customWidth="1"/>
    <col min="13599" max="13599" width="12.5703125" customWidth="1"/>
    <col min="13825" max="13825" width="26.140625" customWidth="1"/>
    <col min="13826" max="13826" width="11.42578125" customWidth="1"/>
    <col min="13827" max="13827" width="14.5703125" customWidth="1"/>
    <col min="13828" max="13828" width="17" customWidth="1"/>
    <col min="13829" max="13829" width="7.42578125" customWidth="1"/>
    <col min="13830" max="13830" width="12.7109375" customWidth="1"/>
    <col min="13831" max="13831" width="5.85546875" customWidth="1"/>
    <col min="13832" max="13832" width="12.42578125" customWidth="1"/>
    <col min="13833" max="13833" width="6" customWidth="1"/>
    <col min="13834" max="13837" width="10.28515625" customWidth="1"/>
    <col min="13838" max="13838" width="12.7109375" customWidth="1"/>
    <col min="13839" max="13839" width="10.28515625" customWidth="1"/>
    <col min="13840" max="13840" width="13.42578125" customWidth="1"/>
    <col min="13841" max="13841" width="10.28515625" customWidth="1"/>
    <col min="13842" max="13842" width="12.140625" customWidth="1"/>
    <col min="13843" max="13844" width="10.28515625" customWidth="1"/>
    <col min="13845" max="13845" width="11.7109375" customWidth="1"/>
    <col min="13846" max="13846" width="14.28515625" customWidth="1"/>
    <col min="13847" max="13847" width="7.28515625" customWidth="1"/>
    <col min="13848" max="13848" width="14.5703125" customWidth="1"/>
    <col min="13849" max="13849" width="5.42578125" customWidth="1"/>
    <col min="13850" max="13850" width="15.140625" customWidth="1"/>
    <col min="13851" max="13851" width="13.5703125" customWidth="1"/>
    <col min="13852" max="13852" width="14.85546875" customWidth="1"/>
    <col min="13853" max="13853" width="18.5703125" customWidth="1"/>
    <col min="13854" max="13854" width="17.42578125" customWidth="1"/>
    <col min="13855" max="13855" width="12.5703125" customWidth="1"/>
    <col min="14081" max="14081" width="26.140625" customWidth="1"/>
    <col min="14082" max="14082" width="11.42578125" customWidth="1"/>
    <col min="14083" max="14083" width="14.5703125" customWidth="1"/>
    <col min="14084" max="14084" width="17" customWidth="1"/>
    <col min="14085" max="14085" width="7.42578125" customWidth="1"/>
    <col min="14086" max="14086" width="12.7109375" customWidth="1"/>
    <col min="14087" max="14087" width="5.85546875" customWidth="1"/>
    <col min="14088" max="14088" width="12.42578125" customWidth="1"/>
    <col min="14089" max="14089" width="6" customWidth="1"/>
    <col min="14090" max="14093" width="10.28515625" customWidth="1"/>
    <col min="14094" max="14094" width="12.7109375" customWidth="1"/>
    <col min="14095" max="14095" width="10.28515625" customWidth="1"/>
    <col min="14096" max="14096" width="13.42578125" customWidth="1"/>
    <col min="14097" max="14097" width="10.28515625" customWidth="1"/>
    <col min="14098" max="14098" width="12.140625" customWidth="1"/>
    <col min="14099" max="14100" width="10.28515625" customWidth="1"/>
    <col min="14101" max="14101" width="11.7109375" customWidth="1"/>
    <col min="14102" max="14102" width="14.28515625" customWidth="1"/>
    <col min="14103" max="14103" width="7.28515625" customWidth="1"/>
    <col min="14104" max="14104" width="14.5703125" customWidth="1"/>
    <col min="14105" max="14105" width="5.42578125" customWidth="1"/>
    <col min="14106" max="14106" width="15.140625" customWidth="1"/>
    <col min="14107" max="14107" width="13.5703125" customWidth="1"/>
    <col min="14108" max="14108" width="14.85546875" customWidth="1"/>
    <col min="14109" max="14109" width="18.5703125" customWidth="1"/>
    <col min="14110" max="14110" width="17.42578125" customWidth="1"/>
    <col min="14111" max="14111" width="12.5703125" customWidth="1"/>
    <col min="14337" max="14337" width="26.140625" customWidth="1"/>
    <col min="14338" max="14338" width="11.42578125" customWidth="1"/>
    <col min="14339" max="14339" width="14.5703125" customWidth="1"/>
    <col min="14340" max="14340" width="17" customWidth="1"/>
    <col min="14341" max="14341" width="7.42578125" customWidth="1"/>
    <col min="14342" max="14342" width="12.7109375" customWidth="1"/>
    <col min="14343" max="14343" width="5.85546875" customWidth="1"/>
    <col min="14344" max="14344" width="12.42578125" customWidth="1"/>
    <col min="14345" max="14345" width="6" customWidth="1"/>
    <col min="14346" max="14349" width="10.28515625" customWidth="1"/>
    <col min="14350" max="14350" width="12.7109375" customWidth="1"/>
    <col min="14351" max="14351" width="10.28515625" customWidth="1"/>
    <col min="14352" max="14352" width="13.42578125" customWidth="1"/>
    <col min="14353" max="14353" width="10.28515625" customWidth="1"/>
    <col min="14354" max="14354" width="12.140625" customWidth="1"/>
    <col min="14355" max="14356" width="10.28515625" customWidth="1"/>
    <col min="14357" max="14357" width="11.7109375" customWidth="1"/>
    <col min="14358" max="14358" width="14.28515625" customWidth="1"/>
    <col min="14359" max="14359" width="7.28515625" customWidth="1"/>
    <col min="14360" max="14360" width="14.5703125" customWidth="1"/>
    <col min="14361" max="14361" width="5.42578125" customWidth="1"/>
    <col min="14362" max="14362" width="15.140625" customWidth="1"/>
    <col min="14363" max="14363" width="13.5703125" customWidth="1"/>
    <col min="14364" max="14364" width="14.85546875" customWidth="1"/>
    <col min="14365" max="14365" width="18.5703125" customWidth="1"/>
    <col min="14366" max="14366" width="17.42578125" customWidth="1"/>
    <col min="14367" max="14367" width="12.5703125" customWidth="1"/>
    <col min="14593" max="14593" width="26.140625" customWidth="1"/>
    <col min="14594" max="14594" width="11.42578125" customWidth="1"/>
    <col min="14595" max="14595" width="14.5703125" customWidth="1"/>
    <col min="14596" max="14596" width="17" customWidth="1"/>
    <col min="14597" max="14597" width="7.42578125" customWidth="1"/>
    <col min="14598" max="14598" width="12.7109375" customWidth="1"/>
    <col min="14599" max="14599" width="5.85546875" customWidth="1"/>
    <col min="14600" max="14600" width="12.42578125" customWidth="1"/>
    <col min="14601" max="14601" width="6" customWidth="1"/>
    <col min="14602" max="14605" width="10.28515625" customWidth="1"/>
    <col min="14606" max="14606" width="12.7109375" customWidth="1"/>
    <col min="14607" max="14607" width="10.28515625" customWidth="1"/>
    <col min="14608" max="14608" width="13.42578125" customWidth="1"/>
    <col min="14609" max="14609" width="10.28515625" customWidth="1"/>
    <col min="14610" max="14610" width="12.140625" customWidth="1"/>
    <col min="14611" max="14612" width="10.28515625" customWidth="1"/>
    <col min="14613" max="14613" width="11.7109375" customWidth="1"/>
    <col min="14614" max="14614" width="14.28515625" customWidth="1"/>
    <col min="14615" max="14615" width="7.28515625" customWidth="1"/>
    <col min="14616" max="14616" width="14.5703125" customWidth="1"/>
    <col min="14617" max="14617" width="5.42578125" customWidth="1"/>
    <col min="14618" max="14618" width="15.140625" customWidth="1"/>
    <col min="14619" max="14619" width="13.5703125" customWidth="1"/>
    <col min="14620" max="14620" width="14.85546875" customWidth="1"/>
    <col min="14621" max="14621" width="18.5703125" customWidth="1"/>
    <col min="14622" max="14622" width="17.42578125" customWidth="1"/>
    <col min="14623" max="14623" width="12.5703125" customWidth="1"/>
    <col min="14849" max="14849" width="26.140625" customWidth="1"/>
    <col min="14850" max="14850" width="11.42578125" customWidth="1"/>
    <col min="14851" max="14851" width="14.5703125" customWidth="1"/>
    <col min="14852" max="14852" width="17" customWidth="1"/>
    <col min="14853" max="14853" width="7.42578125" customWidth="1"/>
    <col min="14854" max="14854" width="12.7109375" customWidth="1"/>
    <col min="14855" max="14855" width="5.85546875" customWidth="1"/>
    <col min="14856" max="14856" width="12.42578125" customWidth="1"/>
    <col min="14857" max="14857" width="6" customWidth="1"/>
    <col min="14858" max="14861" width="10.28515625" customWidth="1"/>
    <col min="14862" max="14862" width="12.7109375" customWidth="1"/>
    <col min="14863" max="14863" width="10.28515625" customWidth="1"/>
    <col min="14864" max="14864" width="13.42578125" customWidth="1"/>
    <col min="14865" max="14865" width="10.28515625" customWidth="1"/>
    <col min="14866" max="14866" width="12.140625" customWidth="1"/>
    <col min="14867" max="14868" width="10.28515625" customWidth="1"/>
    <col min="14869" max="14869" width="11.7109375" customWidth="1"/>
    <col min="14870" max="14870" width="14.28515625" customWidth="1"/>
    <col min="14871" max="14871" width="7.28515625" customWidth="1"/>
    <col min="14872" max="14872" width="14.5703125" customWidth="1"/>
    <col min="14873" max="14873" width="5.42578125" customWidth="1"/>
    <col min="14874" max="14874" width="15.140625" customWidth="1"/>
    <col min="14875" max="14875" width="13.5703125" customWidth="1"/>
    <col min="14876" max="14876" width="14.85546875" customWidth="1"/>
    <col min="14877" max="14877" width="18.5703125" customWidth="1"/>
    <col min="14878" max="14878" width="17.42578125" customWidth="1"/>
    <col min="14879" max="14879" width="12.5703125" customWidth="1"/>
    <col min="15105" max="15105" width="26.140625" customWidth="1"/>
    <col min="15106" max="15106" width="11.42578125" customWidth="1"/>
    <col min="15107" max="15107" width="14.5703125" customWidth="1"/>
    <col min="15108" max="15108" width="17" customWidth="1"/>
    <col min="15109" max="15109" width="7.42578125" customWidth="1"/>
    <col min="15110" max="15110" width="12.7109375" customWidth="1"/>
    <col min="15111" max="15111" width="5.85546875" customWidth="1"/>
    <col min="15112" max="15112" width="12.42578125" customWidth="1"/>
    <col min="15113" max="15113" width="6" customWidth="1"/>
    <col min="15114" max="15117" width="10.28515625" customWidth="1"/>
    <col min="15118" max="15118" width="12.7109375" customWidth="1"/>
    <col min="15119" max="15119" width="10.28515625" customWidth="1"/>
    <col min="15120" max="15120" width="13.42578125" customWidth="1"/>
    <col min="15121" max="15121" width="10.28515625" customWidth="1"/>
    <col min="15122" max="15122" width="12.140625" customWidth="1"/>
    <col min="15123" max="15124" width="10.28515625" customWidth="1"/>
    <col min="15125" max="15125" width="11.7109375" customWidth="1"/>
    <col min="15126" max="15126" width="14.28515625" customWidth="1"/>
    <col min="15127" max="15127" width="7.28515625" customWidth="1"/>
    <col min="15128" max="15128" width="14.5703125" customWidth="1"/>
    <col min="15129" max="15129" width="5.42578125" customWidth="1"/>
    <col min="15130" max="15130" width="15.140625" customWidth="1"/>
    <col min="15131" max="15131" width="13.5703125" customWidth="1"/>
    <col min="15132" max="15132" width="14.85546875" customWidth="1"/>
    <col min="15133" max="15133" width="18.5703125" customWidth="1"/>
    <col min="15134" max="15134" width="17.42578125" customWidth="1"/>
    <col min="15135" max="15135" width="12.5703125" customWidth="1"/>
    <col min="15361" max="15361" width="26.140625" customWidth="1"/>
    <col min="15362" max="15362" width="11.42578125" customWidth="1"/>
    <col min="15363" max="15363" width="14.5703125" customWidth="1"/>
    <col min="15364" max="15364" width="17" customWidth="1"/>
    <col min="15365" max="15365" width="7.42578125" customWidth="1"/>
    <col min="15366" max="15366" width="12.7109375" customWidth="1"/>
    <col min="15367" max="15367" width="5.85546875" customWidth="1"/>
    <col min="15368" max="15368" width="12.42578125" customWidth="1"/>
    <col min="15369" max="15369" width="6" customWidth="1"/>
    <col min="15370" max="15373" width="10.28515625" customWidth="1"/>
    <col min="15374" max="15374" width="12.7109375" customWidth="1"/>
    <col min="15375" max="15375" width="10.28515625" customWidth="1"/>
    <col min="15376" max="15376" width="13.42578125" customWidth="1"/>
    <col min="15377" max="15377" width="10.28515625" customWidth="1"/>
    <col min="15378" max="15378" width="12.140625" customWidth="1"/>
    <col min="15379" max="15380" width="10.28515625" customWidth="1"/>
    <col min="15381" max="15381" width="11.7109375" customWidth="1"/>
    <col min="15382" max="15382" width="14.28515625" customWidth="1"/>
    <col min="15383" max="15383" width="7.28515625" customWidth="1"/>
    <col min="15384" max="15384" width="14.5703125" customWidth="1"/>
    <col min="15385" max="15385" width="5.42578125" customWidth="1"/>
    <col min="15386" max="15386" width="15.140625" customWidth="1"/>
    <col min="15387" max="15387" width="13.5703125" customWidth="1"/>
    <col min="15388" max="15388" width="14.85546875" customWidth="1"/>
    <col min="15389" max="15389" width="18.5703125" customWidth="1"/>
    <col min="15390" max="15390" width="17.42578125" customWidth="1"/>
    <col min="15391" max="15391" width="12.5703125" customWidth="1"/>
    <col min="15617" max="15617" width="26.140625" customWidth="1"/>
    <col min="15618" max="15618" width="11.42578125" customWidth="1"/>
    <col min="15619" max="15619" width="14.5703125" customWidth="1"/>
    <col min="15620" max="15620" width="17" customWidth="1"/>
    <col min="15621" max="15621" width="7.42578125" customWidth="1"/>
    <col min="15622" max="15622" width="12.7109375" customWidth="1"/>
    <col min="15623" max="15623" width="5.85546875" customWidth="1"/>
    <col min="15624" max="15624" width="12.42578125" customWidth="1"/>
    <col min="15625" max="15625" width="6" customWidth="1"/>
    <col min="15626" max="15629" width="10.28515625" customWidth="1"/>
    <col min="15630" max="15630" width="12.7109375" customWidth="1"/>
    <col min="15631" max="15631" width="10.28515625" customWidth="1"/>
    <col min="15632" max="15632" width="13.42578125" customWidth="1"/>
    <col min="15633" max="15633" width="10.28515625" customWidth="1"/>
    <col min="15634" max="15634" width="12.140625" customWidth="1"/>
    <col min="15635" max="15636" width="10.28515625" customWidth="1"/>
    <col min="15637" max="15637" width="11.7109375" customWidth="1"/>
    <col min="15638" max="15638" width="14.28515625" customWidth="1"/>
    <col min="15639" max="15639" width="7.28515625" customWidth="1"/>
    <col min="15640" max="15640" width="14.5703125" customWidth="1"/>
    <col min="15641" max="15641" width="5.42578125" customWidth="1"/>
    <col min="15642" max="15642" width="15.140625" customWidth="1"/>
    <col min="15643" max="15643" width="13.5703125" customWidth="1"/>
    <col min="15644" max="15644" width="14.85546875" customWidth="1"/>
    <col min="15645" max="15645" width="18.5703125" customWidth="1"/>
    <col min="15646" max="15646" width="17.42578125" customWidth="1"/>
    <col min="15647" max="15647" width="12.5703125" customWidth="1"/>
    <col min="15873" max="15873" width="26.140625" customWidth="1"/>
    <col min="15874" max="15874" width="11.42578125" customWidth="1"/>
    <col min="15875" max="15875" width="14.5703125" customWidth="1"/>
    <col min="15876" max="15876" width="17" customWidth="1"/>
    <col min="15877" max="15877" width="7.42578125" customWidth="1"/>
    <col min="15878" max="15878" width="12.7109375" customWidth="1"/>
    <col min="15879" max="15879" width="5.85546875" customWidth="1"/>
    <col min="15880" max="15880" width="12.42578125" customWidth="1"/>
    <col min="15881" max="15881" width="6" customWidth="1"/>
    <col min="15882" max="15885" width="10.28515625" customWidth="1"/>
    <col min="15886" max="15886" width="12.7109375" customWidth="1"/>
    <col min="15887" max="15887" width="10.28515625" customWidth="1"/>
    <col min="15888" max="15888" width="13.42578125" customWidth="1"/>
    <col min="15889" max="15889" width="10.28515625" customWidth="1"/>
    <col min="15890" max="15890" width="12.140625" customWidth="1"/>
    <col min="15891" max="15892" width="10.28515625" customWidth="1"/>
    <col min="15893" max="15893" width="11.7109375" customWidth="1"/>
    <col min="15894" max="15894" width="14.28515625" customWidth="1"/>
    <col min="15895" max="15895" width="7.28515625" customWidth="1"/>
    <col min="15896" max="15896" width="14.5703125" customWidth="1"/>
    <col min="15897" max="15897" width="5.42578125" customWidth="1"/>
    <col min="15898" max="15898" width="15.140625" customWidth="1"/>
    <col min="15899" max="15899" width="13.5703125" customWidth="1"/>
    <col min="15900" max="15900" width="14.85546875" customWidth="1"/>
    <col min="15901" max="15901" width="18.5703125" customWidth="1"/>
    <col min="15902" max="15902" width="17.42578125" customWidth="1"/>
    <col min="15903" max="15903" width="12.5703125" customWidth="1"/>
    <col min="16129" max="16129" width="26.140625" customWidth="1"/>
    <col min="16130" max="16130" width="11.42578125" customWidth="1"/>
    <col min="16131" max="16131" width="14.5703125" customWidth="1"/>
    <col min="16132" max="16132" width="17" customWidth="1"/>
    <col min="16133" max="16133" width="7.42578125" customWidth="1"/>
    <col min="16134" max="16134" width="12.7109375" customWidth="1"/>
    <col min="16135" max="16135" width="5.85546875" customWidth="1"/>
    <col min="16136" max="16136" width="12.42578125" customWidth="1"/>
    <col min="16137" max="16137" width="6" customWidth="1"/>
    <col min="16138" max="16141" width="10.28515625" customWidth="1"/>
    <col min="16142" max="16142" width="12.7109375" customWidth="1"/>
    <col min="16143" max="16143" width="10.28515625" customWidth="1"/>
    <col min="16144" max="16144" width="13.42578125" customWidth="1"/>
    <col min="16145" max="16145" width="10.28515625" customWidth="1"/>
    <col min="16146" max="16146" width="12.140625" customWidth="1"/>
    <col min="16147" max="16148" width="10.28515625" customWidth="1"/>
    <col min="16149" max="16149" width="11.7109375" customWidth="1"/>
    <col min="16150" max="16150" width="14.28515625" customWidth="1"/>
    <col min="16151" max="16151" width="7.28515625" customWidth="1"/>
    <col min="16152" max="16152" width="14.5703125" customWidth="1"/>
    <col min="16153" max="16153" width="5.42578125" customWidth="1"/>
    <col min="16154" max="16154" width="15.140625" customWidth="1"/>
    <col min="16155" max="16155" width="13.5703125" customWidth="1"/>
    <col min="16156" max="16156" width="14.85546875" customWidth="1"/>
    <col min="16157" max="16157" width="18.5703125" customWidth="1"/>
    <col min="16158" max="16158" width="17.42578125" customWidth="1"/>
    <col min="16159" max="16159" width="12.5703125" customWidth="1"/>
  </cols>
  <sheetData>
    <row r="2" spans="1:39" ht="15" customHeight="1" x14ac:dyDescent="0.25">
      <c r="A2" s="342" t="s">
        <v>304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46"/>
    </row>
    <row r="3" spans="1:39" ht="15" customHeight="1" x14ac:dyDescent="0.25">
      <c r="A3" s="343" t="s">
        <v>305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46"/>
    </row>
    <row r="4" spans="1:39" ht="25.5" customHeight="1" x14ac:dyDescent="0.25">
      <c r="AE4" s="47"/>
      <c r="AF4" s="47"/>
      <c r="AG4" s="47"/>
      <c r="AH4" s="47"/>
      <c r="AI4" s="47"/>
      <c r="AJ4" s="47"/>
      <c r="AK4" s="47"/>
      <c r="AL4" s="47"/>
      <c r="AM4" s="47"/>
    </row>
    <row r="5" spans="1:39" ht="63.75" customHeight="1" x14ac:dyDescent="0.25">
      <c r="A5" s="338" t="s">
        <v>306</v>
      </c>
      <c r="B5" s="338" t="s">
        <v>307</v>
      </c>
      <c r="C5" s="338" t="s">
        <v>308</v>
      </c>
      <c r="D5" s="338" t="s">
        <v>309</v>
      </c>
      <c r="E5" s="338" t="s">
        <v>310</v>
      </c>
      <c r="F5" s="338"/>
      <c r="G5" s="338" t="s">
        <v>311</v>
      </c>
      <c r="H5" s="338"/>
      <c r="I5" s="338" t="s">
        <v>312</v>
      </c>
      <c r="J5" s="338"/>
      <c r="K5" s="339" t="s">
        <v>313</v>
      </c>
      <c r="L5" s="340"/>
      <c r="M5" s="339" t="s">
        <v>579</v>
      </c>
      <c r="N5" s="340"/>
      <c r="O5" s="339" t="s">
        <v>314</v>
      </c>
      <c r="P5" s="340"/>
      <c r="Q5" s="339" t="s">
        <v>315</v>
      </c>
      <c r="R5" s="340"/>
      <c r="S5" s="339" t="s">
        <v>316</v>
      </c>
      <c r="T5" s="340"/>
      <c r="U5" s="48" t="s">
        <v>317</v>
      </c>
      <c r="V5" s="48" t="s">
        <v>318</v>
      </c>
      <c r="W5" s="341" t="s">
        <v>319</v>
      </c>
      <c r="X5" s="341"/>
      <c r="Y5" s="341" t="s">
        <v>320</v>
      </c>
      <c r="Z5" s="341"/>
      <c r="AA5" s="338" t="s">
        <v>321</v>
      </c>
      <c r="AB5" s="338" t="s">
        <v>322</v>
      </c>
      <c r="AC5" s="338" t="s">
        <v>323</v>
      </c>
      <c r="AE5" s="47"/>
      <c r="AF5" s="47"/>
      <c r="AG5" s="47"/>
      <c r="AH5" s="47"/>
      <c r="AI5" s="47"/>
      <c r="AJ5" s="47"/>
      <c r="AK5" s="47"/>
      <c r="AL5" s="47"/>
      <c r="AM5" s="47"/>
    </row>
    <row r="6" spans="1:39" ht="22.5" customHeight="1" x14ac:dyDescent="0.25">
      <c r="A6" s="338"/>
      <c r="B6" s="338"/>
      <c r="C6" s="338"/>
      <c r="D6" s="338"/>
      <c r="E6" s="49" t="s">
        <v>324</v>
      </c>
      <c r="F6" s="49" t="s">
        <v>3</v>
      </c>
      <c r="G6" s="49" t="s">
        <v>324</v>
      </c>
      <c r="H6" s="49" t="s">
        <v>3</v>
      </c>
      <c r="I6" s="49" t="s">
        <v>324</v>
      </c>
      <c r="J6" s="49" t="s">
        <v>3</v>
      </c>
      <c r="K6" s="49" t="s">
        <v>324</v>
      </c>
      <c r="L6" s="49" t="s">
        <v>3</v>
      </c>
      <c r="M6" s="49" t="s">
        <v>324</v>
      </c>
      <c r="N6" s="49" t="s">
        <v>3</v>
      </c>
      <c r="O6" s="49" t="s">
        <v>324</v>
      </c>
      <c r="P6" s="49" t="s">
        <v>3</v>
      </c>
      <c r="Q6" s="49" t="s">
        <v>324</v>
      </c>
      <c r="R6" s="49" t="s">
        <v>3</v>
      </c>
      <c r="S6" s="49" t="s">
        <v>324</v>
      </c>
      <c r="T6" s="49" t="s">
        <v>3</v>
      </c>
      <c r="U6" s="49"/>
      <c r="V6" s="49"/>
      <c r="W6" s="50" t="s">
        <v>324</v>
      </c>
      <c r="X6" s="50" t="s">
        <v>222</v>
      </c>
      <c r="Y6" s="50" t="s">
        <v>324</v>
      </c>
      <c r="Z6" s="50" t="s">
        <v>222</v>
      </c>
      <c r="AA6" s="338"/>
      <c r="AB6" s="338"/>
      <c r="AC6" s="338"/>
      <c r="AE6" s="47"/>
      <c r="AF6" s="47"/>
      <c r="AG6" s="47"/>
      <c r="AH6" s="47"/>
      <c r="AI6" s="47"/>
      <c r="AJ6" s="47"/>
      <c r="AK6" s="47"/>
      <c r="AL6" s="47"/>
      <c r="AM6" s="47"/>
    </row>
    <row r="7" spans="1:39" s="52" customFormat="1" x14ac:dyDescent="0.25">
      <c r="A7" s="333" t="s">
        <v>325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47"/>
      <c r="AE7" s="51"/>
      <c r="AF7" s="51"/>
      <c r="AG7" s="51"/>
      <c r="AH7" s="51"/>
      <c r="AI7" s="51"/>
      <c r="AJ7" s="51"/>
      <c r="AK7" s="51"/>
      <c r="AL7" s="51"/>
      <c r="AM7" s="51"/>
    </row>
    <row r="8" spans="1:39" x14ac:dyDescent="0.25">
      <c r="A8" s="53" t="s">
        <v>326</v>
      </c>
      <c r="B8" s="54">
        <v>1</v>
      </c>
      <c r="C8" s="55">
        <v>50066.02</v>
      </c>
      <c r="D8" s="55">
        <f>C8*B8</f>
        <v>50066.02</v>
      </c>
      <c r="E8" s="54"/>
      <c r="F8" s="55">
        <f>D8*E8</f>
        <v>0</v>
      </c>
      <c r="G8" s="54"/>
      <c r="H8" s="55">
        <f>D8*G8</f>
        <v>0</v>
      </c>
      <c r="I8" s="54"/>
      <c r="J8" s="55">
        <f>D8*I8/100</f>
        <v>0</v>
      </c>
      <c r="K8" s="55"/>
      <c r="L8" s="55">
        <f>D8*K8</f>
        <v>0</v>
      </c>
      <c r="M8" s="55"/>
      <c r="N8" s="55">
        <f>D8*M8</f>
        <v>0</v>
      </c>
      <c r="O8" s="55"/>
      <c r="P8" s="55">
        <v>0</v>
      </c>
      <c r="Q8" s="55"/>
      <c r="R8" s="55">
        <f>D8*Q8</f>
        <v>0</v>
      </c>
      <c r="S8" s="55"/>
      <c r="T8" s="55"/>
      <c r="U8" s="55"/>
      <c r="V8" s="55"/>
      <c r="W8" s="54">
        <v>80</v>
      </c>
      <c r="X8" s="55">
        <f>(D8+F8+H8+J8+L8+N8+T8+P8+R8)*W8/100</f>
        <v>40052.815999999999</v>
      </c>
      <c r="Y8" s="54">
        <v>80</v>
      </c>
      <c r="Z8" s="55">
        <f>(D8+F8+H8+J8+L8+N8+T8+P8+R8)*Y8/100</f>
        <v>40052.815999999999</v>
      </c>
      <c r="AA8" s="55">
        <f>D8+F8+H8+J8+X8+Z8+L8+N8+T8+P8+R8+V8</f>
        <v>130171.652</v>
      </c>
      <c r="AB8" s="55">
        <f>D8*2.6</f>
        <v>130171.652</v>
      </c>
      <c r="AC8" s="55">
        <f>(AA8*12)+AB8</f>
        <v>1692231.476</v>
      </c>
      <c r="AD8" s="51"/>
      <c r="AE8" s="47"/>
      <c r="AF8" s="47"/>
      <c r="AG8" s="47"/>
      <c r="AH8" s="47"/>
      <c r="AI8" s="47"/>
      <c r="AJ8" s="47"/>
      <c r="AK8" s="47"/>
      <c r="AL8" s="47"/>
      <c r="AM8" s="47"/>
    </row>
    <row r="9" spans="1:39" x14ac:dyDescent="0.25">
      <c r="A9" s="53" t="s">
        <v>327</v>
      </c>
      <c r="B9" s="54">
        <v>1</v>
      </c>
      <c r="C9" s="55">
        <v>35046.21</v>
      </c>
      <c r="D9" s="55">
        <f>C9*B9</f>
        <v>35046.21</v>
      </c>
      <c r="E9" s="54"/>
      <c r="F9" s="55">
        <f>D9*E9</f>
        <v>0</v>
      </c>
      <c r="G9" s="54"/>
      <c r="H9" s="55">
        <f>D9*G9</f>
        <v>0</v>
      </c>
      <c r="I9" s="54"/>
      <c r="J9" s="55">
        <f>D9*I9/100</f>
        <v>0</v>
      </c>
      <c r="K9" s="55"/>
      <c r="L9" s="55">
        <f>D9*K9</f>
        <v>0</v>
      </c>
      <c r="M9" s="55">
        <v>0.34</v>
      </c>
      <c r="N9" s="55">
        <f>D9*M9</f>
        <v>11915.7114</v>
      </c>
      <c r="O9" s="55"/>
      <c r="P9" s="55">
        <v>0</v>
      </c>
      <c r="Q9" s="55"/>
      <c r="R9" s="55">
        <f>D9*Q9</f>
        <v>0</v>
      </c>
      <c r="S9" s="55"/>
      <c r="T9" s="55"/>
      <c r="U9" s="55"/>
      <c r="V9" s="55"/>
      <c r="W9" s="54">
        <v>80</v>
      </c>
      <c r="X9" s="55">
        <f>(D9+F9+H9+J9+L9+N9+T9+P9+R9)*W9/100</f>
        <v>37569.537120000001</v>
      </c>
      <c r="Y9" s="54">
        <v>80</v>
      </c>
      <c r="Z9" s="55">
        <f>(D9+F9+H9+J9+L9+N9+T9+P9+R9)*Y9/100</f>
        <v>37569.537120000001</v>
      </c>
      <c r="AA9" s="55">
        <f>D9+F9+H9+J9+X9+Z9+L9+N9+T9+P9+R9+V9</f>
        <v>122100.99564000001</v>
      </c>
      <c r="AB9" s="55">
        <f>D9*2.6</f>
        <v>91120.146000000008</v>
      </c>
      <c r="AC9" s="55">
        <f>(AA9*12)+AB9</f>
        <v>1556332.0936800002</v>
      </c>
      <c r="AD9" s="47"/>
      <c r="AE9" s="47"/>
      <c r="AF9" s="47"/>
      <c r="AG9" s="47"/>
      <c r="AH9" s="47"/>
      <c r="AI9" s="47"/>
      <c r="AJ9" s="47"/>
      <c r="AK9" s="47"/>
      <c r="AL9" s="47"/>
      <c r="AM9" s="47"/>
    </row>
    <row r="10" spans="1:39" ht="18.75" customHeight="1" x14ac:dyDescent="0.25">
      <c r="A10" s="56" t="s">
        <v>328</v>
      </c>
      <c r="B10" s="57">
        <v>1</v>
      </c>
      <c r="C10" s="58">
        <v>35046.21</v>
      </c>
      <c r="D10" s="55">
        <f>C10*B10</f>
        <v>35046.21</v>
      </c>
      <c r="E10" s="57"/>
      <c r="F10" s="55">
        <f>D10*E10</f>
        <v>0</v>
      </c>
      <c r="G10" s="57"/>
      <c r="H10" s="55">
        <f>D10*G10</f>
        <v>0</v>
      </c>
      <c r="I10" s="57"/>
      <c r="J10" s="55">
        <f>D10*I10/100</f>
        <v>0</v>
      </c>
      <c r="K10" s="55"/>
      <c r="L10" s="55">
        <f>D10*K10</f>
        <v>0</v>
      </c>
      <c r="M10" s="55">
        <v>0.15</v>
      </c>
      <c r="N10" s="55">
        <f>D10*M10</f>
        <v>5256.9314999999997</v>
      </c>
      <c r="O10" s="55"/>
      <c r="P10" s="55">
        <v>0</v>
      </c>
      <c r="Q10" s="55"/>
      <c r="R10" s="55">
        <f>D10*Q10</f>
        <v>0</v>
      </c>
      <c r="S10" s="55"/>
      <c r="T10" s="55"/>
      <c r="U10" s="55"/>
      <c r="V10" s="55"/>
      <c r="W10" s="54">
        <v>80</v>
      </c>
      <c r="X10" s="55">
        <f>(D10+F10+H10+J10+L10+N10+T10+P10+R10)*W10/100</f>
        <v>32242.513199999998</v>
      </c>
      <c r="Y10" s="54">
        <v>80</v>
      </c>
      <c r="Z10" s="55">
        <f>(D10+F10+H10+J10+L10+N10+T10+P10+R10)*Y10/100</f>
        <v>32242.513199999998</v>
      </c>
      <c r="AA10" s="55">
        <f>D10+F10+H10+J10+X10+Z10+L10+N10+T10+P10+R10+V10</f>
        <v>104788.1679</v>
      </c>
      <c r="AB10" s="55">
        <f>D10*2.6</f>
        <v>91120.146000000008</v>
      </c>
      <c r="AC10" s="55">
        <f>(AA10*12)+AB10</f>
        <v>1348578.1608</v>
      </c>
      <c r="AD10" s="47"/>
      <c r="AE10" s="47"/>
      <c r="AF10" s="47"/>
      <c r="AG10" s="47"/>
      <c r="AH10" s="47"/>
      <c r="AI10" s="47"/>
      <c r="AJ10" s="47"/>
      <c r="AK10" s="47"/>
      <c r="AL10" s="47"/>
      <c r="AM10" s="47"/>
    </row>
    <row r="11" spans="1:39" ht="15" customHeight="1" x14ac:dyDescent="0.25">
      <c r="A11" s="59" t="s">
        <v>329</v>
      </c>
      <c r="B11" s="60">
        <f>SUM(B8:B10)</f>
        <v>3</v>
      </c>
      <c r="C11" s="60">
        <f>SUM(C8:C10)</f>
        <v>120158.44</v>
      </c>
      <c r="D11" s="60">
        <f>SUM(D8:D10)</f>
        <v>120158.44</v>
      </c>
      <c r="E11" s="60"/>
      <c r="F11" s="60">
        <f>SUM(F8:F10)</f>
        <v>0</v>
      </c>
      <c r="G11" s="60"/>
      <c r="H11" s="60">
        <f>SUM(H8:H10)</f>
        <v>0</v>
      </c>
      <c r="I11" s="60"/>
      <c r="J11" s="60">
        <f>SUM(J8:J10)</f>
        <v>0</v>
      </c>
      <c r="K11" s="60"/>
      <c r="L11" s="60">
        <f>SUM(L8:L10)</f>
        <v>0</v>
      </c>
      <c r="M11" s="60"/>
      <c r="N11" s="60">
        <f>SUM(N8:N10)</f>
        <v>17172.642899999999</v>
      </c>
      <c r="O11" s="60"/>
      <c r="P11" s="60">
        <f>SUM(P8:P10)</f>
        <v>0</v>
      </c>
      <c r="Q11" s="60"/>
      <c r="R11" s="60">
        <f>SUM(R8:R10)</f>
        <v>0</v>
      </c>
      <c r="S11" s="60"/>
      <c r="T11" s="60">
        <f>SUM(T8:T10)</f>
        <v>0</v>
      </c>
      <c r="U11" s="60"/>
      <c r="V11" s="60"/>
      <c r="W11" s="60"/>
      <c r="X11" s="60">
        <f>SUM(X8:X10)</f>
        <v>109864.86632</v>
      </c>
      <c r="Y11" s="60"/>
      <c r="Z11" s="60">
        <f>SUM(Z8:Z10)</f>
        <v>109864.86632</v>
      </c>
      <c r="AA11" s="60">
        <f>SUM(AA8:AA10)</f>
        <v>357060.81553999998</v>
      </c>
      <c r="AB11" s="60">
        <f>SUM(AB8:AB10)</f>
        <v>312411.94400000002</v>
      </c>
      <c r="AC11" s="60">
        <f>SUM(AC8:AC10)</f>
        <v>4597141.7304800004</v>
      </c>
      <c r="AD11" s="47"/>
      <c r="AE11" s="47"/>
      <c r="AF11" s="47"/>
      <c r="AG11" s="47"/>
      <c r="AH11" s="47"/>
      <c r="AI11" s="47"/>
      <c r="AJ11" s="47"/>
      <c r="AK11" s="47"/>
      <c r="AL11" s="47"/>
      <c r="AM11" s="47"/>
    </row>
    <row r="12" spans="1:39" x14ac:dyDescent="0.25">
      <c r="A12" s="333" t="s">
        <v>330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47"/>
      <c r="AE12" s="47"/>
      <c r="AF12" s="47"/>
      <c r="AG12" s="47"/>
      <c r="AH12" s="47"/>
      <c r="AI12" s="47"/>
      <c r="AJ12" s="47"/>
      <c r="AK12" s="47"/>
      <c r="AL12" s="47"/>
      <c r="AM12" s="47"/>
    </row>
    <row r="13" spans="1:39" ht="30" x14ac:dyDescent="0.25">
      <c r="A13" s="56" t="s">
        <v>331</v>
      </c>
      <c r="B13" s="57">
        <v>1</v>
      </c>
      <c r="C13" s="58">
        <v>11566.2</v>
      </c>
      <c r="D13" s="55">
        <f t="shared" ref="D13:D67" si="0">C13*B13</f>
        <v>11566.2</v>
      </c>
      <c r="E13" s="54">
        <v>0.3</v>
      </c>
      <c r="F13" s="55">
        <f t="shared" ref="F13:F67" si="1">D13*E13</f>
        <v>3469.86</v>
      </c>
      <c r="G13" s="57"/>
      <c r="H13" s="55">
        <f t="shared" ref="H13:H67" si="2">D13*G13</f>
        <v>0</v>
      </c>
      <c r="I13" s="54"/>
      <c r="J13" s="55">
        <f t="shared" ref="J13:J67" si="3">D13*I13/100</f>
        <v>0</v>
      </c>
      <c r="K13" s="55"/>
      <c r="L13" s="55">
        <f>D13*K13</f>
        <v>0</v>
      </c>
      <c r="M13" s="55"/>
      <c r="N13" s="55">
        <f t="shared" ref="N13:N67" si="4">D13*M13</f>
        <v>0</v>
      </c>
      <c r="O13" s="55"/>
      <c r="P13" s="55">
        <f>D13*O13</f>
        <v>0</v>
      </c>
      <c r="Q13" s="55">
        <v>0.35</v>
      </c>
      <c r="R13" s="55">
        <f>D13*Q13</f>
        <v>4048.17</v>
      </c>
      <c r="S13" s="55"/>
      <c r="T13" s="55"/>
      <c r="U13" s="55">
        <f>D13+F13+H13+J13+L13+N13+P13+R13+T13</f>
        <v>19084.230000000003</v>
      </c>
      <c r="V13" s="55">
        <v>0</v>
      </c>
      <c r="W13" s="54">
        <v>80</v>
      </c>
      <c r="X13" s="55">
        <f>(U13+V13)*W13/100</f>
        <v>15267.384000000004</v>
      </c>
      <c r="Y13" s="54">
        <v>80</v>
      </c>
      <c r="Z13" s="55">
        <f>(U13+V13)*Y13/100</f>
        <v>15267.384000000004</v>
      </c>
      <c r="AA13" s="55">
        <f>D13+F13+H13+J13+X13+Z13+L13+N13+T13+P13+R13+V13</f>
        <v>49618.998000000007</v>
      </c>
      <c r="AB13" s="55">
        <f t="shared" ref="AB13:AB67" si="5">D13*2.6</f>
        <v>30072.120000000003</v>
      </c>
      <c r="AC13" s="55">
        <f>(AA13*12)+AB13</f>
        <v>625500.09600000002</v>
      </c>
      <c r="AD13" s="47"/>
      <c r="AE13" s="47"/>
      <c r="AF13" s="47"/>
      <c r="AG13" s="47"/>
      <c r="AH13" s="47"/>
      <c r="AI13" s="47"/>
      <c r="AJ13" s="47"/>
      <c r="AK13" s="47"/>
      <c r="AL13" s="47"/>
      <c r="AM13" s="47"/>
    </row>
    <row r="14" spans="1:39" ht="30" x14ac:dyDescent="0.25">
      <c r="A14" s="56" t="s">
        <v>332</v>
      </c>
      <c r="B14" s="57">
        <v>1</v>
      </c>
      <c r="C14" s="58">
        <v>11566.2</v>
      </c>
      <c r="D14" s="55">
        <f t="shared" si="0"/>
        <v>11566.2</v>
      </c>
      <c r="E14" s="54">
        <v>0.4</v>
      </c>
      <c r="F14" s="55">
        <f t="shared" si="1"/>
        <v>4626.4800000000005</v>
      </c>
      <c r="G14" s="57"/>
      <c r="H14" s="55">
        <f t="shared" si="2"/>
        <v>0</v>
      </c>
      <c r="I14" s="54"/>
      <c r="J14" s="55">
        <f t="shared" si="3"/>
        <v>0</v>
      </c>
      <c r="K14" s="55">
        <v>0.1</v>
      </c>
      <c r="L14" s="55">
        <f>D14*K14</f>
        <v>1156.6200000000001</v>
      </c>
      <c r="M14" s="55"/>
      <c r="N14" s="55">
        <f t="shared" si="4"/>
        <v>0</v>
      </c>
      <c r="O14" s="55"/>
      <c r="P14" s="55">
        <f t="shared" ref="P14:P67" si="6">D14*O14</f>
        <v>0</v>
      </c>
      <c r="Q14" s="55">
        <v>0.35</v>
      </c>
      <c r="R14" s="55">
        <f t="shared" ref="R14:R67" si="7">D14*Q14</f>
        <v>4048.17</v>
      </c>
      <c r="S14" s="55"/>
      <c r="T14" s="55"/>
      <c r="U14" s="55">
        <f t="shared" ref="U14:U67" si="8">D14+F14+H14+J14+L14+N14+P14+R14+T14</f>
        <v>21397.47</v>
      </c>
      <c r="V14" s="55">
        <v>0</v>
      </c>
      <c r="W14" s="54">
        <v>80</v>
      </c>
      <c r="X14" s="55">
        <f t="shared" ref="X14:X67" si="9">(U14+V14)*W14/100</f>
        <v>17117.976000000002</v>
      </c>
      <c r="Y14" s="54">
        <v>80</v>
      </c>
      <c r="Z14" s="55">
        <f t="shared" ref="Z14:Z67" si="10">(U14+V14)*Y14/100</f>
        <v>17117.976000000002</v>
      </c>
      <c r="AA14" s="55">
        <f t="shared" ref="AA14:AA67" si="11">D14+F14+H14+J14+X14+Z14+L14+N14+T14+P14+R14+V14</f>
        <v>55633.422000000006</v>
      </c>
      <c r="AB14" s="55">
        <f t="shared" si="5"/>
        <v>30072.120000000003</v>
      </c>
      <c r="AC14" s="55">
        <f t="shared" ref="AC14:AC67" si="12">(AA14*12)+AB14</f>
        <v>697673.18400000001</v>
      </c>
      <c r="AD14" s="47"/>
      <c r="AE14" s="47"/>
      <c r="AF14" s="47"/>
      <c r="AG14" s="47"/>
      <c r="AH14" s="47"/>
      <c r="AI14" s="47"/>
      <c r="AJ14" s="47"/>
      <c r="AK14" s="47"/>
      <c r="AL14" s="47"/>
      <c r="AM14" s="47"/>
    </row>
    <row r="15" spans="1:39" ht="30" x14ac:dyDescent="0.25">
      <c r="A15" s="56" t="s">
        <v>332</v>
      </c>
      <c r="B15" s="57">
        <v>1</v>
      </c>
      <c r="C15" s="58">
        <v>11566.2</v>
      </c>
      <c r="D15" s="55">
        <f t="shared" si="0"/>
        <v>11566.2</v>
      </c>
      <c r="E15" s="54">
        <v>0.2</v>
      </c>
      <c r="F15" s="55">
        <f t="shared" si="1"/>
        <v>2313.2400000000002</v>
      </c>
      <c r="G15" s="57"/>
      <c r="H15" s="55">
        <f t="shared" si="2"/>
        <v>0</v>
      </c>
      <c r="I15" s="54"/>
      <c r="J15" s="55">
        <f t="shared" si="3"/>
        <v>0</v>
      </c>
      <c r="K15" s="55">
        <v>0.1</v>
      </c>
      <c r="L15" s="55">
        <f t="shared" ref="L15:L67" si="13">D15*K15</f>
        <v>1156.6200000000001</v>
      </c>
      <c r="M15" s="55"/>
      <c r="N15" s="55">
        <f t="shared" si="4"/>
        <v>0</v>
      </c>
      <c r="O15" s="55"/>
      <c r="P15" s="55">
        <f t="shared" si="6"/>
        <v>0</v>
      </c>
      <c r="Q15" s="55">
        <v>0.35</v>
      </c>
      <c r="R15" s="55">
        <f t="shared" si="7"/>
        <v>4048.17</v>
      </c>
      <c r="S15" s="55"/>
      <c r="T15" s="55"/>
      <c r="U15" s="55">
        <f t="shared" si="8"/>
        <v>19084.230000000003</v>
      </c>
      <c r="V15" s="55">
        <v>0</v>
      </c>
      <c r="W15" s="54">
        <v>80</v>
      </c>
      <c r="X15" s="55">
        <f t="shared" si="9"/>
        <v>15267.384000000004</v>
      </c>
      <c r="Y15" s="54">
        <v>80</v>
      </c>
      <c r="Z15" s="55">
        <f t="shared" si="10"/>
        <v>15267.384000000004</v>
      </c>
      <c r="AA15" s="55">
        <f t="shared" si="11"/>
        <v>49618.998000000007</v>
      </c>
      <c r="AB15" s="55">
        <f t="shared" si="5"/>
        <v>30072.120000000003</v>
      </c>
      <c r="AC15" s="55">
        <f t="shared" si="12"/>
        <v>625500.09600000002</v>
      </c>
      <c r="AD15" s="47"/>
      <c r="AE15" s="47"/>
      <c r="AF15" s="47"/>
      <c r="AG15" s="47"/>
      <c r="AH15" s="47"/>
      <c r="AI15" s="47"/>
      <c r="AJ15" s="47"/>
      <c r="AK15" s="47"/>
      <c r="AL15" s="47"/>
      <c r="AM15" s="47"/>
    </row>
    <row r="16" spans="1:39" x14ac:dyDescent="0.25">
      <c r="A16" s="56" t="s">
        <v>333</v>
      </c>
      <c r="B16" s="57">
        <v>1</v>
      </c>
      <c r="C16" s="58">
        <v>12504</v>
      </c>
      <c r="D16" s="55">
        <f t="shared" si="0"/>
        <v>12504</v>
      </c>
      <c r="E16" s="54">
        <v>0.4</v>
      </c>
      <c r="F16" s="55">
        <f t="shared" si="1"/>
        <v>5001.6000000000004</v>
      </c>
      <c r="G16" s="57"/>
      <c r="H16" s="55">
        <f t="shared" si="2"/>
        <v>0</v>
      </c>
      <c r="I16" s="54"/>
      <c r="J16" s="55">
        <f t="shared" si="3"/>
        <v>0</v>
      </c>
      <c r="K16" s="55">
        <v>0.1</v>
      </c>
      <c r="L16" s="55">
        <f t="shared" si="13"/>
        <v>1250.4000000000001</v>
      </c>
      <c r="M16" s="55"/>
      <c r="N16" s="55">
        <f t="shared" si="4"/>
        <v>0</v>
      </c>
      <c r="O16" s="55"/>
      <c r="P16" s="55">
        <f t="shared" si="6"/>
        <v>0</v>
      </c>
      <c r="Q16" s="55">
        <v>0.35</v>
      </c>
      <c r="R16" s="55">
        <f t="shared" si="7"/>
        <v>4376.3999999999996</v>
      </c>
      <c r="S16" s="55"/>
      <c r="T16" s="55"/>
      <c r="U16" s="55">
        <f t="shared" si="8"/>
        <v>23132.400000000001</v>
      </c>
      <c r="V16" s="55">
        <v>0</v>
      </c>
      <c r="W16" s="54">
        <v>80</v>
      </c>
      <c r="X16" s="55">
        <f t="shared" si="9"/>
        <v>18505.919999999998</v>
      </c>
      <c r="Y16" s="54">
        <v>80</v>
      </c>
      <c r="Z16" s="55">
        <f t="shared" si="10"/>
        <v>18505.919999999998</v>
      </c>
      <c r="AA16" s="55">
        <f t="shared" si="11"/>
        <v>60144.24</v>
      </c>
      <c r="AB16" s="55">
        <f t="shared" si="5"/>
        <v>32510.400000000001</v>
      </c>
      <c r="AC16" s="55">
        <f t="shared" si="12"/>
        <v>754241.28</v>
      </c>
      <c r="AD16" s="47"/>
      <c r="AE16" s="47"/>
      <c r="AF16" s="47"/>
      <c r="AG16" s="47"/>
      <c r="AH16" s="47"/>
      <c r="AI16" s="47"/>
      <c r="AJ16" s="47"/>
      <c r="AK16" s="47"/>
      <c r="AL16" s="47"/>
      <c r="AM16" s="47"/>
    </row>
    <row r="17" spans="1:39" ht="15" customHeight="1" x14ac:dyDescent="0.25">
      <c r="A17" s="56" t="s">
        <v>334</v>
      </c>
      <c r="B17" s="57">
        <v>1</v>
      </c>
      <c r="C17" s="58">
        <v>13129.2</v>
      </c>
      <c r="D17" s="55">
        <f t="shared" si="0"/>
        <v>13129.2</v>
      </c>
      <c r="E17" s="54">
        <v>0.4</v>
      </c>
      <c r="F17" s="55">
        <f t="shared" si="1"/>
        <v>5251.68</v>
      </c>
      <c r="G17" s="57"/>
      <c r="H17" s="55">
        <f t="shared" si="2"/>
        <v>0</v>
      </c>
      <c r="I17" s="54"/>
      <c r="J17" s="55">
        <f t="shared" si="3"/>
        <v>0</v>
      </c>
      <c r="K17" s="55"/>
      <c r="L17" s="55">
        <f t="shared" si="13"/>
        <v>0</v>
      </c>
      <c r="M17" s="55">
        <v>1500</v>
      </c>
      <c r="N17" s="55">
        <f>M17</f>
        <v>1500</v>
      </c>
      <c r="O17" s="55"/>
      <c r="P17" s="55">
        <f t="shared" si="6"/>
        <v>0</v>
      </c>
      <c r="Q17" s="55">
        <v>0.35</v>
      </c>
      <c r="R17" s="55">
        <f t="shared" si="7"/>
        <v>4595.22</v>
      </c>
      <c r="S17" s="55"/>
      <c r="T17" s="55"/>
      <c r="U17" s="55">
        <f t="shared" si="8"/>
        <v>24476.100000000002</v>
      </c>
      <c r="V17" s="55">
        <v>0</v>
      </c>
      <c r="W17" s="54">
        <v>80</v>
      </c>
      <c r="X17" s="55">
        <f t="shared" si="9"/>
        <v>19580.88</v>
      </c>
      <c r="Y17" s="54">
        <v>80</v>
      </c>
      <c r="Z17" s="55">
        <f t="shared" si="10"/>
        <v>19580.88</v>
      </c>
      <c r="AA17" s="55">
        <f>D17+F17+H17+J17+X17+Z17+L17+N17+T17+P17+R17+V17</f>
        <v>63637.86</v>
      </c>
      <c r="AB17" s="55">
        <f t="shared" si="5"/>
        <v>34135.920000000006</v>
      </c>
      <c r="AC17" s="55">
        <f t="shared" si="12"/>
        <v>797790.24000000011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/>
    </row>
    <row r="18" spans="1:39" x14ac:dyDescent="0.25">
      <c r="A18" s="56" t="s">
        <v>334</v>
      </c>
      <c r="B18" s="57">
        <v>1</v>
      </c>
      <c r="C18" s="58">
        <v>13129.2</v>
      </c>
      <c r="D18" s="55">
        <f t="shared" si="0"/>
        <v>13129.2</v>
      </c>
      <c r="E18" s="54">
        <v>0.4</v>
      </c>
      <c r="F18" s="55">
        <f t="shared" si="1"/>
        <v>5251.68</v>
      </c>
      <c r="G18" s="57"/>
      <c r="H18" s="55">
        <f t="shared" si="2"/>
        <v>0</v>
      </c>
      <c r="I18" s="54"/>
      <c r="J18" s="55">
        <f t="shared" si="3"/>
        <v>0</v>
      </c>
      <c r="K18" s="55"/>
      <c r="L18" s="55">
        <f t="shared" si="13"/>
        <v>0</v>
      </c>
      <c r="M18" s="55">
        <v>1500</v>
      </c>
      <c r="N18" s="55">
        <f t="shared" ref="N18:N38" si="14">M18</f>
        <v>1500</v>
      </c>
      <c r="O18" s="55"/>
      <c r="P18" s="55">
        <f t="shared" si="6"/>
        <v>0</v>
      </c>
      <c r="Q18" s="55">
        <v>0.35</v>
      </c>
      <c r="R18" s="55">
        <f t="shared" si="7"/>
        <v>4595.22</v>
      </c>
      <c r="S18" s="55"/>
      <c r="T18" s="55"/>
      <c r="U18" s="55">
        <f t="shared" si="8"/>
        <v>24476.100000000002</v>
      </c>
      <c r="V18" s="55">
        <v>0</v>
      </c>
      <c r="W18" s="54">
        <v>80</v>
      </c>
      <c r="X18" s="55">
        <f t="shared" si="9"/>
        <v>19580.88</v>
      </c>
      <c r="Y18" s="54">
        <v>80</v>
      </c>
      <c r="Z18" s="55">
        <f t="shared" si="10"/>
        <v>19580.88</v>
      </c>
      <c r="AA18" s="55">
        <f t="shared" si="11"/>
        <v>63637.86</v>
      </c>
      <c r="AB18" s="55">
        <f t="shared" si="5"/>
        <v>34135.920000000006</v>
      </c>
      <c r="AC18" s="55">
        <f t="shared" si="12"/>
        <v>797790.24000000011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</row>
    <row r="19" spans="1:39" x14ac:dyDescent="0.25">
      <c r="A19" s="56" t="s">
        <v>334</v>
      </c>
      <c r="B19" s="57">
        <v>1</v>
      </c>
      <c r="C19" s="58">
        <v>13129.2</v>
      </c>
      <c r="D19" s="55">
        <f t="shared" si="0"/>
        <v>13129.2</v>
      </c>
      <c r="E19" s="54">
        <v>0.2</v>
      </c>
      <c r="F19" s="55">
        <f t="shared" si="1"/>
        <v>2625.84</v>
      </c>
      <c r="G19" s="57"/>
      <c r="H19" s="55">
        <f t="shared" si="2"/>
        <v>0</v>
      </c>
      <c r="I19" s="54"/>
      <c r="J19" s="55">
        <f t="shared" si="3"/>
        <v>0</v>
      </c>
      <c r="K19" s="55"/>
      <c r="L19" s="55">
        <f t="shared" si="13"/>
        <v>0</v>
      </c>
      <c r="M19" s="55">
        <v>1500</v>
      </c>
      <c r="N19" s="55">
        <f t="shared" si="14"/>
        <v>1500</v>
      </c>
      <c r="O19" s="55"/>
      <c r="P19" s="55">
        <f t="shared" si="6"/>
        <v>0</v>
      </c>
      <c r="Q19" s="55">
        <v>0.35</v>
      </c>
      <c r="R19" s="55">
        <f t="shared" si="7"/>
        <v>4595.22</v>
      </c>
      <c r="S19" s="55"/>
      <c r="T19" s="55"/>
      <c r="U19" s="55">
        <f t="shared" si="8"/>
        <v>21850.260000000002</v>
      </c>
      <c r="V19" s="55">
        <v>0</v>
      </c>
      <c r="W19" s="54">
        <v>80</v>
      </c>
      <c r="X19" s="55">
        <f t="shared" si="9"/>
        <v>17480.208000000002</v>
      </c>
      <c r="Y19" s="54">
        <v>80</v>
      </c>
      <c r="Z19" s="55">
        <f t="shared" si="10"/>
        <v>17480.208000000002</v>
      </c>
      <c r="AA19" s="55">
        <f t="shared" si="11"/>
        <v>56810.676000000007</v>
      </c>
      <c r="AB19" s="55">
        <f t="shared" si="5"/>
        <v>34135.920000000006</v>
      </c>
      <c r="AC19" s="55">
        <f t="shared" si="12"/>
        <v>715864.03200000012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</row>
    <row r="20" spans="1:39" x14ac:dyDescent="0.25">
      <c r="A20" s="56" t="s">
        <v>334</v>
      </c>
      <c r="B20" s="57">
        <v>1</v>
      </c>
      <c r="C20" s="58">
        <v>13129.2</v>
      </c>
      <c r="D20" s="55">
        <f t="shared" si="0"/>
        <v>13129.2</v>
      </c>
      <c r="E20" s="54">
        <v>0.4</v>
      </c>
      <c r="F20" s="55">
        <f t="shared" si="1"/>
        <v>5251.68</v>
      </c>
      <c r="G20" s="57"/>
      <c r="H20" s="55">
        <f t="shared" si="2"/>
        <v>0</v>
      </c>
      <c r="I20" s="54"/>
      <c r="J20" s="55">
        <f t="shared" si="3"/>
        <v>0</v>
      </c>
      <c r="K20" s="55"/>
      <c r="L20" s="55">
        <f t="shared" si="13"/>
        <v>0</v>
      </c>
      <c r="M20" s="55">
        <v>1500</v>
      </c>
      <c r="N20" s="55">
        <f t="shared" si="14"/>
        <v>1500</v>
      </c>
      <c r="O20" s="55"/>
      <c r="P20" s="55">
        <f t="shared" si="6"/>
        <v>0</v>
      </c>
      <c r="Q20" s="55">
        <v>0.35</v>
      </c>
      <c r="R20" s="55">
        <f t="shared" si="7"/>
        <v>4595.22</v>
      </c>
      <c r="S20" s="55"/>
      <c r="T20" s="55"/>
      <c r="U20" s="55">
        <f t="shared" si="8"/>
        <v>24476.100000000002</v>
      </c>
      <c r="V20" s="55">
        <v>0</v>
      </c>
      <c r="W20" s="54">
        <v>80</v>
      </c>
      <c r="X20" s="55">
        <f t="shared" si="9"/>
        <v>19580.88</v>
      </c>
      <c r="Y20" s="54">
        <v>80</v>
      </c>
      <c r="Z20" s="55">
        <f t="shared" si="10"/>
        <v>19580.88</v>
      </c>
      <c r="AA20" s="55">
        <f t="shared" si="11"/>
        <v>63637.86</v>
      </c>
      <c r="AB20" s="55">
        <f t="shared" si="5"/>
        <v>34135.920000000006</v>
      </c>
      <c r="AC20" s="55">
        <f t="shared" si="12"/>
        <v>797790.24000000011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</row>
    <row r="21" spans="1:39" x14ac:dyDescent="0.25">
      <c r="A21" s="56" t="s">
        <v>334</v>
      </c>
      <c r="B21" s="57">
        <v>1</v>
      </c>
      <c r="C21" s="58">
        <v>13129.2</v>
      </c>
      <c r="D21" s="55">
        <f t="shared" si="0"/>
        <v>13129.2</v>
      </c>
      <c r="E21" s="54">
        <v>0.4</v>
      </c>
      <c r="F21" s="55">
        <f t="shared" si="1"/>
        <v>5251.68</v>
      </c>
      <c r="G21" s="57"/>
      <c r="H21" s="55">
        <f t="shared" si="2"/>
        <v>0</v>
      </c>
      <c r="I21" s="54"/>
      <c r="J21" s="55">
        <f t="shared" si="3"/>
        <v>0</v>
      </c>
      <c r="K21" s="55">
        <v>0.1</v>
      </c>
      <c r="L21" s="55">
        <f t="shared" si="13"/>
        <v>1312.92</v>
      </c>
      <c r="M21" s="55">
        <v>1500</v>
      </c>
      <c r="N21" s="55">
        <f t="shared" si="14"/>
        <v>1500</v>
      </c>
      <c r="O21" s="55">
        <v>0.15</v>
      </c>
      <c r="P21" s="55">
        <f t="shared" si="6"/>
        <v>1969.38</v>
      </c>
      <c r="Q21" s="55">
        <v>0.35</v>
      </c>
      <c r="R21" s="55">
        <f t="shared" si="7"/>
        <v>4595.22</v>
      </c>
      <c r="S21" s="55"/>
      <c r="T21" s="55"/>
      <c r="U21" s="55">
        <f t="shared" si="8"/>
        <v>27758.400000000005</v>
      </c>
      <c r="V21" s="55">
        <v>0</v>
      </c>
      <c r="W21" s="54">
        <v>80</v>
      </c>
      <c r="X21" s="55">
        <f t="shared" si="9"/>
        <v>22206.720000000005</v>
      </c>
      <c r="Y21" s="54">
        <v>80</v>
      </c>
      <c r="Z21" s="55">
        <f t="shared" si="10"/>
        <v>22206.720000000005</v>
      </c>
      <c r="AA21" s="55">
        <f t="shared" si="11"/>
        <v>72171.840000000011</v>
      </c>
      <c r="AB21" s="55">
        <f t="shared" si="5"/>
        <v>34135.920000000006</v>
      </c>
      <c r="AC21" s="55">
        <f t="shared" si="12"/>
        <v>900198.00000000012</v>
      </c>
      <c r="AD21" s="47"/>
      <c r="AE21" s="47"/>
      <c r="AF21" s="47"/>
      <c r="AG21" s="47"/>
      <c r="AH21" s="47"/>
      <c r="AI21" s="47"/>
      <c r="AJ21" s="47"/>
      <c r="AK21" s="47"/>
      <c r="AL21" s="47"/>
      <c r="AM21" s="47"/>
    </row>
    <row r="22" spans="1:39" x14ac:dyDescent="0.25">
      <c r="A22" s="56" t="s">
        <v>334</v>
      </c>
      <c r="B22" s="57">
        <v>1</v>
      </c>
      <c r="C22" s="58">
        <v>13129.2</v>
      </c>
      <c r="D22" s="55">
        <f t="shared" si="0"/>
        <v>13129.2</v>
      </c>
      <c r="E22" s="54">
        <v>0.3</v>
      </c>
      <c r="F22" s="55">
        <f t="shared" si="1"/>
        <v>3938.76</v>
      </c>
      <c r="G22" s="57"/>
      <c r="H22" s="55">
        <f t="shared" si="2"/>
        <v>0</v>
      </c>
      <c r="I22" s="54"/>
      <c r="J22" s="55">
        <f t="shared" si="3"/>
        <v>0</v>
      </c>
      <c r="K22" s="55"/>
      <c r="L22" s="55">
        <f t="shared" si="13"/>
        <v>0</v>
      </c>
      <c r="M22" s="55">
        <v>1500</v>
      </c>
      <c r="N22" s="55">
        <f t="shared" si="14"/>
        <v>1500</v>
      </c>
      <c r="O22" s="55"/>
      <c r="P22" s="55">
        <f t="shared" si="6"/>
        <v>0</v>
      </c>
      <c r="Q22" s="55">
        <v>0.35</v>
      </c>
      <c r="R22" s="55">
        <f t="shared" si="7"/>
        <v>4595.22</v>
      </c>
      <c r="S22" s="55"/>
      <c r="T22" s="55"/>
      <c r="U22" s="55">
        <f t="shared" si="8"/>
        <v>23163.18</v>
      </c>
      <c r="V22" s="55">
        <v>0</v>
      </c>
      <c r="W22" s="54">
        <v>80</v>
      </c>
      <c r="X22" s="55">
        <f t="shared" si="9"/>
        <v>18530.543999999998</v>
      </c>
      <c r="Y22" s="54">
        <v>80</v>
      </c>
      <c r="Z22" s="55">
        <f t="shared" si="10"/>
        <v>18530.543999999998</v>
      </c>
      <c r="AA22" s="55">
        <f t="shared" si="11"/>
        <v>60224.267999999996</v>
      </c>
      <c r="AB22" s="55">
        <f t="shared" si="5"/>
        <v>34135.920000000006</v>
      </c>
      <c r="AC22" s="55">
        <f t="shared" si="12"/>
        <v>756827.13600000006</v>
      </c>
      <c r="AD22" s="47"/>
      <c r="AE22" s="47"/>
      <c r="AF22" s="47"/>
      <c r="AG22" s="47"/>
      <c r="AH22" s="47"/>
      <c r="AI22" s="47"/>
      <c r="AJ22" s="47"/>
      <c r="AK22" s="47"/>
      <c r="AL22" s="47"/>
      <c r="AM22" s="47"/>
    </row>
    <row r="23" spans="1:39" x14ac:dyDescent="0.25">
      <c r="A23" s="56" t="s">
        <v>334</v>
      </c>
      <c r="B23" s="57">
        <v>1</v>
      </c>
      <c r="C23" s="58">
        <v>13129.2</v>
      </c>
      <c r="D23" s="55">
        <f t="shared" si="0"/>
        <v>13129.2</v>
      </c>
      <c r="E23" s="54"/>
      <c r="F23" s="55">
        <f t="shared" si="1"/>
        <v>0</v>
      </c>
      <c r="G23" s="57">
        <v>0.3</v>
      </c>
      <c r="H23" s="55">
        <f t="shared" si="2"/>
        <v>3938.76</v>
      </c>
      <c r="I23" s="54"/>
      <c r="J23" s="55">
        <f t="shared" si="3"/>
        <v>0</v>
      </c>
      <c r="K23" s="55"/>
      <c r="L23" s="55">
        <f t="shared" si="13"/>
        <v>0</v>
      </c>
      <c r="M23" s="55">
        <v>1500</v>
      </c>
      <c r="N23" s="55">
        <f t="shared" si="14"/>
        <v>1500</v>
      </c>
      <c r="O23" s="55"/>
      <c r="P23" s="55">
        <f t="shared" si="6"/>
        <v>0</v>
      </c>
      <c r="Q23" s="55">
        <v>0.35</v>
      </c>
      <c r="R23" s="55">
        <f t="shared" si="7"/>
        <v>4595.22</v>
      </c>
      <c r="S23" s="55"/>
      <c r="T23" s="55"/>
      <c r="U23" s="55">
        <f t="shared" si="8"/>
        <v>23163.18</v>
      </c>
      <c r="V23" s="55">
        <v>0</v>
      </c>
      <c r="W23" s="54">
        <v>80</v>
      </c>
      <c r="X23" s="55">
        <f t="shared" si="9"/>
        <v>18530.543999999998</v>
      </c>
      <c r="Y23" s="54">
        <v>80</v>
      </c>
      <c r="Z23" s="55">
        <f t="shared" si="10"/>
        <v>18530.543999999998</v>
      </c>
      <c r="AA23" s="55">
        <f t="shared" si="11"/>
        <v>60224.267999999996</v>
      </c>
      <c r="AB23" s="55">
        <f t="shared" si="5"/>
        <v>34135.920000000006</v>
      </c>
      <c r="AC23" s="55">
        <f t="shared" si="12"/>
        <v>756827.13600000006</v>
      </c>
      <c r="AD23" s="47"/>
      <c r="AE23" s="47"/>
      <c r="AF23" s="47"/>
      <c r="AG23" s="47"/>
      <c r="AH23" s="47"/>
      <c r="AI23" s="47"/>
      <c r="AJ23" s="47"/>
      <c r="AK23" s="47"/>
      <c r="AL23" s="47"/>
      <c r="AM23" s="47"/>
    </row>
    <row r="24" spans="1:39" x14ac:dyDescent="0.25">
      <c r="A24" s="56" t="s">
        <v>334</v>
      </c>
      <c r="B24" s="57">
        <v>1</v>
      </c>
      <c r="C24" s="58">
        <v>13129.2</v>
      </c>
      <c r="D24" s="55">
        <f t="shared" si="0"/>
        <v>13129.2</v>
      </c>
      <c r="E24" s="54"/>
      <c r="F24" s="55">
        <f t="shared" si="1"/>
        <v>0</v>
      </c>
      <c r="G24" s="57">
        <v>0.3</v>
      </c>
      <c r="H24" s="55">
        <f t="shared" si="2"/>
        <v>3938.76</v>
      </c>
      <c r="I24" s="54"/>
      <c r="J24" s="55">
        <f t="shared" si="3"/>
        <v>0</v>
      </c>
      <c r="K24" s="55"/>
      <c r="L24" s="55">
        <f t="shared" si="13"/>
        <v>0</v>
      </c>
      <c r="M24" s="55">
        <v>1500</v>
      </c>
      <c r="N24" s="55">
        <f t="shared" si="14"/>
        <v>1500</v>
      </c>
      <c r="O24" s="55"/>
      <c r="P24" s="55">
        <f t="shared" si="6"/>
        <v>0</v>
      </c>
      <c r="Q24" s="55">
        <v>0.35</v>
      </c>
      <c r="R24" s="55">
        <f t="shared" si="7"/>
        <v>4595.22</v>
      </c>
      <c r="S24" s="55"/>
      <c r="T24" s="55"/>
      <c r="U24" s="55">
        <f t="shared" si="8"/>
        <v>23163.18</v>
      </c>
      <c r="V24" s="55">
        <v>0</v>
      </c>
      <c r="W24" s="54">
        <v>80</v>
      </c>
      <c r="X24" s="55">
        <f t="shared" si="9"/>
        <v>18530.543999999998</v>
      </c>
      <c r="Y24" s="54">
        <v>80</v>
      </c>
      <c r="Z24" s="55">
        <f t="shared" si="10"/>
        <v>18530.543999999998</v>
      </c>
      <c r="AA24" s="55">
        <f t="shared" si="11"/>
        <v>60224.267999999996</v>
      </c>
      <c r="AB24" s="55">
        <f t="shared" si="5"/>
        <v>34135.920000000006</v>
      </c>
      <c r="AC24" s="55">
        <f t="shared" si="12"/>
        <v>756827.13600000006</v>
      </c>
      <c r="AD24" s="47"/>
      <c r="AE24" s="47"/>
      <c r="AF24" s="47"/>
      <c r="AG24" s="47"/>
      <c r="AH24" s="47"/>
      <c r="AI24" s="47"/>
      <c r="AJ24" s="47"/>
      <c r="AK24" s="47"/>
      <c r="AL24" s="47"/>
      <c r="AM24" s="47"/>
    </row>
    <row r="25" spans="1:39" ht="17.25" customHeight="1" x14ac:dyDescent="0.25">
      <c r="A25" s="56" t="s">
        <v>334</v>
      </c>
      <c r="B25" s="57">
        <v>1</v>
      </c>
      <c r="C25" s="58">
        <v>13129.2</v>
      </c>
      <c r="D25" s="55">
        <f t="shared" si="0"/>
        <v>13129.2</v>
      </c>
      <c r="E25" s="54">
        <v>0.2</v>
      </c>
      <c r="F25" s="55">
        <f t="shared" si="1"/>
        <v>2625.84</v>
      </c>
      <c r="G25" s="57"/>
      <c r="H25" s="55">
        <f t="shared" si="2"/>
        <v>0</v>
      </c>
      <c r="I25" s="54"/>
      <c r="J25" s="55">
        <f t="shared" si="3"/>
        <v>0</v>
      </c>
      <c r="K25" s="55"/>
      <c r="L25" s="55">
        <f t="shared" si="13"/>
        <v>0</v>
      </c>
      <c r="M25" s="55">
        <v>1500</v>
      </c>
      <c r="N25" s="55">
        <f t="shared" si="14"/>
        <v>1500</v>
      </c>
      <c r="O25" s="55"/>
      <c r="P25" s="55">
        <f t="shared" si="6"/>
        <v>0</v>
      </c>
      <c r="Q25" s="55">
        <v>0.35</v>
      </c>
      <c r="R25" s="55">
        <f t="shared" si="7"/>
        <v>4595.22</v>
      </c>
      <c r="S25" s="55"/>
      <c r="T25" s="55"/>
      <c r="U25" s="55">
        <f t="shared" si="8"/>
        <v>21850.260000000002</v>
      </c>
      <c r="V25" s="55">
        <v>0</v>
      </c>
      <c r="W25" s="54">
        <v>80</v>
      </c>
      <c r="X25" s="55">
        <f t="shared" si="9"/>
        <v>17480.208000000002</v>
      </c>
      <c r="Y25" s="54">
        <v>80</v>
      </c>
      <c r="Z25" s="55">
        <f t="shared" si="10"/>
        <v>17480.208000000002</v>
      </c>
      <c r="AA25" s="55">
        <f t="shared" si="11"/>
        <v>56810.676000000007</v>
      </c>
      <c r="AB25" s="55">
        <f t="shared" si="5"/>
        <v>34135.920000000006</v>
      </c>
      <c r="AC25" s="55">
        <f t="shared" si="12"/>
        <v>715864.03200000012</v>
      </c>
      <c r="AD25" s="47"/>
      <c r="AE25" s="47"/>
      <c r="AF25" s="47"/>
      <c r="AG25" s="47"/>
      <c r="AH25" s="47"/>
      <c r="AI25" s="47"/>
      <c r="AJ25" s="47"/>
      <c r="AK25" s="47"/>
      <c r="AL25" s="47"/>
      <c r="AM25" s="47"/>
    </row>
    <row r="26" spans="1:39" ht="21.75" customHeight="1" x14ac:dyDescent="0.25">
      <c r="A26" s="56" t="s">
        <v>334</v>
      </c>
      <c r="B26" s="57">
        <v>1</v>
      </c>
      <c r="C26" s="58">
        <v>13129.2</v>
      </c>
      <c r="D26" s="55">
        <f t="shared" si="0"/>
        <v>13129.2</v>
      </c>
      <c r="E26" s="54">
        <v>0.4</v>
      </c>
      <c r="F26" s="55">
        <f t="shared" si="1"/>
        <v>5251.68</v>
      </c>
      <c r="G26" s="57"/>
      <c r="H26" s="55">
        <f t="shared" si="2"/>
        <v>0</v>
      </c>
      <c r="I26" s="54"/>
      <c r="J26" s="55">
        <f t="shared" si="3"/>
        <v>0</v>
      </c>
      <c r="K26" s="55"/>
      <c r="L26" s="55">
        <f t="shared" si="13"/>
        <v>0</v>
      </c>
      <c r="M26" s="55">
        <v>1500</v>
      </c>
      <c r="N26" s="55">
        <f t="shared" si="14"/>
        <v>1500</v>
      </c>
      <c r="O26" s="55"/>
      <c r="P26" s="55">
        <f t="shared" si="6"/>
        <v>0</v>
      </c>
      <c r="Q26" s="55">
        <v>0.35</v>
      </c>
      <c r="R26" s="55">
        <f t="shared" si="7"/>
        <v>4595.22</v>
      </c>
      <c r="S26" s="55"/>
      <c r="T26" s="55"/>
      <c r="U26" s="55">
        <f t="shared" si="8"/>
        <v>24476.100000000002</v>
      </c>
      <c r="V26" s="55">
        <v>0</v>
      </c>
      <c r="W26" s="54">
        <v>80</v>
      </c>
      <c r="X26" s="55">
        <f t="shared" si="9"/>
        <v>19580.88</v>
      </c>
      <c r="Y26" s="54">
        <v>80</v>
      </c>
      <c r="Z26" s="55">
        <f t="shared" si="10"/>
        <v>19580.88</v>
      </c>
      <c r="AA26" s="55">
        <f t="shared" si="11"/>
        <v>63637.86</v>
      </c>
      <c r="AB26" s="55">
        <f t="shared" si="5"/>
        <v>34135.920000000006</v>
      </c>
      <c r="AC26" s="55">
        <f t="shared" si="12"/>
        <v>797790.24000000011</v>
      </c>
      <c r="AD26" s="47"/>
      <c r="AE26" s="47"/>
      <c r="AF26" s="47"/>
      <c r="AG26" s="47"/>
      <c r="AH26" s="47"/>
      <c r="AI26" s="47"/>
      <c r="AJ26" s="47"/>
      <c r="AK26" s="47"/>
      <c r="AL26" s="47"/>
      <c r="AM26" s="47"/>
    </row>
    <row r="27" spans="1:39" x14ac:dyDescent="0.25">
      <c r="A27" s="56" t="s">
        <v>334</v>
      </c>
      <c r="B27" s="57">
        <v>1</v>
      </c>
      <c r="C27" s="58">
        <v>13129.2</v>
      </c>
      <c r="D27" s="55">
        <f t="shared" si="0"/>
        <v>13129.2</v>
      </c>
      <c r="E27" s="54">
        <v>0.2</v>
      </c>
      <c r="F27" s="55">
        <f t="shared" si="1"/>
        <v>2625.84</v>
      </c>
      <c r="G27" s="57"/>
      <c r="H27" s="55">
        <f t="shared" si="2"/>
        <v>0</v>
      </c>
      <c r="I27" s="54"/>
      <c r="J27" s="55">
        <f t="shared" si="3"/>
        <v>0</v>
      </c>
      <c r="K27" s="55"/>
      <c r="L27" s="55">
        <f t="shared" si="13"/>
        <v>0</v>
      </c>
      <c r="M27" s="55">
        <v>1500</v>
      </c>
      <c r="N27" s="55">
        <f t="shared" si="14"/>
        <v>1500</v>
      </c>
      <c r="O27" s="55"/>
      <c r="P27" s="55">
        <f t="shared" si="6"/>
        <v>0</v>
      </c>
      <c r="Q27" s="55">
        <v>0.35</v>
      </c>
      <c r="R27" s="55">
        <f t="shared" si="7"/>
        <v>4595.22</v>
      </c>
      <c r="S27" s="55"/>
      <c r="T27" s="55"/>
      <c r="U27" s="55">
        <f t="shared" si="8"/>
        <v>21850.260000000002</v>
      </c>
      <c r="V27" s="55">
        <v>0</v>
      </c>
      <c r="W27" s="54">
        <v>80</v>
      </c>
      <c r="X27" s="55">
        <f t="shared" si="9"/>
        <v>17480.208000000002</v>
      </c>
      <c r="Y27" s="54">
        <v>80</v>
      </c>
      <c r="Z27" s="55">
        <f t="shared" si="10"/>
        <v>17480.208000000002</v>
      </c>
      <c r="AA27" s="55">
        <f t="shared" si="11"/>
        <v>56810.676000000007</v>
      </c>
      <c r="AB27" s="55">
        <f t="shared" si="5"/>
        <v>34135.920000000006</v>
      </c>
      <c r="AC27" s="55">
        <f t="shared" si="12"/>
        <v>715864.03200000012</v>
      </c>
      <c r="AD27" s="47"/>
      <c r="AE27" s="47"/>
      <c r="AF27" s="47"/>
      <c r="AG27" s="47"/>
      <c r="AH27" s="47"/>
      <c r="AI27" s="47"/>
      <c r="AJ27" s="47"/>
      <c r="AK27" s="47"/>
      <c r="AL27" s="47"/>
      <c r="AM27" s="47"/>
    </row>
    <row r="28" spans="1:39" s="62" customFormat="1" ht="15" customHeight="1" x14ac:dyDescent="0.25">
      <c r="A28" s="56" t="s">
        <v>334</v>
      </c>
      <c r="B28" s="57">
        <v>1</v>
      </c>
      <c r="C28" s="58">
        <v>13129.2</v>
      </c>
      <c r="D28" s="55">
        <f t="shared" si="0"/>
        <v>13129.2</v>
      </c>
      <c r="E28" s="54">
        <v>0</v>
      </c>
      <c r="F28" s="55">
        <f t="shared" si="1"/>
        <v>0</v>
      </c>
      <c r="G28" s="57">
        <v>0.4</v>
      </c>
      <c r="H28" s="55">
        <f t="shared" si="2"/>
        <v>5251.68</v>
      </c>
      <c r="I28" s="57"/>
      <c r="J28" s="55">
        <f t="shared" si="3"/>
        <v>0</v>
      </c>
      <c r="K28" s="55"/>
      <c r="L28" s="55">
        <f t="shared" si="13"/>
        <v>0</v>
      </c>
      <c r="M28" s="55">
        <v>1500</v>
      </c>
      <c r="N28" s="55">
        <f t="shared" si="14"/>
        <v>1500</v>
      </c>
      <c r="O28" s="55"/>
      <c r="P28" s="55">
        <f t="shared" si="6"/>
        <v>0</v>
      </c>
      <c r="Q28" s="55">
        <v>0.35</v>
      </c>
      <c r="R28" s="55">
        <f t="shared" si="7"/>
        <v>4595.22</v>
      </c>
      <c r="S28" s="55"/>
      <c r="T28" s="55"/>
      <c r="U28" s="55">
        <f t="shared" si="8"/>
        <v>24476.100000000002</v>
      </c>
      <c r="V28" s="55">
        <v>0</v>
      </c>
      <c r="W28" s="54">
        <v>80</v>
      </c>
      <c r="X28" s="55">
        <f t="shared" si="9"/>
        <v>19580.88</v>
      </c>
      <c r="Y28" s="54">
        <v>80</v>
      </c>
      <c r="Z28" s="55">
        <f t="shared" si="10"/>
        <v>19580.88</v>
      </c>
      <c r="AA28" s="55">
        <f t="shared" si="11"/>
        <v>63637.86</v>
      </c>
      <c r="AB28" s="55">
        <f t="shared" si="5"/>
        <v>34135.920000000006</v>
      </c>
      <c r="AC28" s="55">
        <f t="shared" si="12"/>
        <v>797790.24000000011</v>
      </c>
      <c r="AD28" s="61"/>
      <c r="AE28" s="61"/>
      <c r="AF28" s="61"/>
      <c r="AG28" s="61"/>
      <c r="AH28" s="61"/>
      <c r="AI28" s="61"/>
      <c r="AJ28" s="61"/>
      <c r="AK28" s="61"/>
      <c r="AL28" s="61"/>
      <c r="AM28" s="61"/>
    </row>
    <row r="29" spans="1:39" s="62" customFormat="1" x14ac:dyDescent="0.25">
      <c r="A29" s="56" t="s">
        <v>334</v>
      </c>
      <c r="B29" s="57">
        <v>1</v>
      </c>
      <c r="C29" s="58">
        <v>13129.2</v>
      </c>
      <c r="D29" s="55">
        <f t="shared" si="0"/>
        <v>13129.2</v>
      </c>
      <c r="E29" s="54">
        <v>0.4</v>
      </c>
      <c r="F29" s="55">
        <f t="shared" si="1"/>
        <v>5251.68</v>
      </c>
      <c r="G29" s="57"/>
      <c r="H29" s="55">
        <f t="shared" si="2"/>
        <v>0</v>
      </c>
      <c r="I29" s="57"/>
      <c r="J29" s="55">
        <f t="shared" si="3"/>
        <v>0</v>
      </c>
      <c r="K29" s="55">
        <v>0.1</v>
      </c>
      <c r="L29" s="55">
        <f t="shared" si="13"/>
        <v>1312.92</v>
      </c>
      <c r="M29" s="55">
        <v>1500</v>
      </c>
      <c r="N29" s="55">
        <f t="shared" si="14"/>
        <v>1500</v>
      </c>
      <c r="O29" s="55">
        <v>0.15</v>
      </c>
      <c r="P29" s="55">
        <f t="shared" si="6"/>
        <v>1969.38</v>
      </c>
      <c r="Q29" s="55">
        <v>0.35</v>
      </c>
      <c r="R29" s="55">
        <f t="shared" si="7"/>
        <v>4595.22</v>
      </c>
      <c r="S29" s="55"/>
      <c r="T29" s="55"/>
      <c r="U29" s="55">
        <f t="shared" si="8"/>
        <v>27758.400000000005</v>
      </c>
      <c r="V29" s="55">
        <v>0</v>
      </c>
      <c r="W29" s="54">
        <v>80</v>
      </c>
      <c r="X29" s="55">
        <f t="shared" si="9"/>
        <v>22206.720000000005</v>
      </c>
      <c r="Y29" s="54">
        <v>80</v>
      </c>
      <c r="Z29" s="55">
        <f t="shared" si="10"/>
        <v>22206.720000000005</v>
      </c>
      <c r="AA29" s="55">
        <f t="shared" si="11"/>
        <v>72171.840000000011</v>
      </c>
      <c r="AB29" s="55">
        <f t="shared" si="5"/>
        <v>34135.920000000006</v>
      </c>
      <c r="AC29" s="55">
        <f t="shared" si="12"/>
        <v>900198.00000000012</v>
      </c>
      <c r="AD29" s="61"/>
      <c r="AE29" s="61"/>
      <c r="AF29" s="61"/>
      <c r="AG29" s="61"/>
      <c r="AH29" s="61"/>
      <c r="AI29" s="61"/>
      <c r="AJ29" s="61"/>
      <c r="AK29" s="61"/>
      <c r="AL29" s="61"/>
      <c r="AM29" s="61"/>
    </row>
    <row r="30" spans="1:39" s="62" customFormat="1" x14ac:dyDescent="0.25">
      <c r="A30" s="56" t="s">
        <v>334</v>
      </c>
      <c r="B30" s="57">
        <v>1</v>
      </c>
      <c r="C30" s="58">
        <v>13129.2</v>
      </c>
      <c r="D30" s="55">
        <f t="shared" si="0"/>
        <v>13129.2</v>
      </c>
      <c r="E30" s="57">
        <v>0.2</v>
      </c>
      <c r="F30" s="55">
        <f t="shared" si="1"/>
        <v>2625.84</v>
      </c>
      <c r="G30" s="57"/>
      <c r="H30" s="55">
        <f t="shared" si="2"/>
        <v>0</v>
      </c>
      <c r="I30" s="57"/>
      <c r="J30" s="55">
        <f t="shared" si="3"/>
        <v>0</v>
      </c>
      <c r="K30" s="57">
        <v>0.1</v>
      </c>
      <c r="L30" s="55">
        <f t="shared" si="13"/>
        <v>1312.92</v>
      </c>
      <c r="M30" s="55">
        <v>1500</v>
      </c>
      <c r="N30" s="55">
        <f t="shared" si="14"/>
        <v>1500</v>
      </c>
      <c r="O30" s="55"/>
      <c r="P30" s="55">
        <f t="shared" si="6"/>
        <v>0</v>
      </c>
      <c r="Q30" s="55">
        <v>0.35</v>
      </c>
      <c r="R30" s="55">
        <f t="shared" si="7"/>
        <v>4595.22</v>
      </c>
      <c r="S30" s="57"/>
      <c r="T30" s="57"/>
      <c r="U30" s="55">
        <f t="shared" si="8"/>
        <v>23163.18</v>
      </c>
      <c r="V30" s="55">
        <v>0</v>
      </c>
      <c r="W30" s="54">
        <v>80</v>
      </c>
      <c r="X30" s="55">
        <f t="shared" si="9"/>
        <v>18530.543999999998</v>
      </c>
      <c r="Y30" s="54">
        <v>80</v>
      </c>
      <c r="Z30" s="55">
        <f t="shared" si="10"/>
        <v>18530.543999999998</v>
      </c>
      <c r="AA30" s="55">
        <f t="shared" si="11"/>
        <v>60224.267999999996</v>
      </c>
      <c r="AB30" s="55">
        <f t="shared" si="5"/>
        <v>34135.920000000006</v>
      </c>
      <c r="AC30" s="55">
        <f t="shared" si="12"/>
        <v>756827.13600000006</v>
      </c>
      <c r="AD30" s="61"/>
      <c r="AE30" s="61"/>
      <c r="AF30" s="61"/>
      <c r="AG30" s="61"/>
      <c r="AH30" s="61"/>
      <c r="AI30" s="61"/>
      <c r="AJ30" s="61"/>
      <c r="AK30" s="61"/>
      <c r="AL30" s="61"/>
      <c r="AM30" s="61"/>
    </row>
    <row r="31" spans="1:39" s="62" customFormat="1" x14ac:dyDescent="0.25">
      <c r="A31" s="56" t="s">
        <v>334</v>
      </c>
      <c r="B31" s="57">
        <v>1</v>
      </c>
      <c r="C31" s="58">
        <v>13129.2</v>
      </c>
      <c r="D31" s="55">
        <f t="shared" si="0"/>
        <v>13129.2</v>
      </c>
      <c r="E31" s="54">
        <v>0.2</v>
      </c>
      <c r="F31" s="55">
        <f t="shared" si="1"/>
        <v>2625.84</v>
      </c>
      <c r="G31" s="57"/>
      <c r="H31" s="55">
        <f t="shared" si="2"/>
        <v>0</v>
      </c>
      <c r="I31" s="57"/>
      <c r="J31" s="55">
        <f t="shared" si="3"/>
        <v>0</v>
      </c>
      <c r="K31" s="55"/>
      <c r="L31" s="55">
        <f t="shared" si="13"/>
        <v>0</v>
      </c>
      <c r="M31" s="55">
        <v>1500</v>
      </c>
      <c r="N31" s="55">
        <f t="shared" si="14"/>
        <v>1500</v>
      </c>
      <c r="O31" s="55"/>
      <c r="P31" s="55">
        <f t="shared" si="6"/>
        <v>0</v>
      </c>
      <c r="Q31" s="55">
        <v>0.35</v>
      </c>
      <c r="R31" s="55">
        <f t="shared" si="7"/>
        <v>4595.22</v>
      </c>
      <c r="S31" s="55"/>
      <c r="T31" s="55"/>
      <c r="U31" s="55">
        <f t="shared" si="8"/>
        <v>21850.260000000002</v>
      </c>
      <c r="V31" s="55">
        <v>0</v>
      </c>
      <c r="W31" s="54">
        <v>80</v>
      </c>
      <c r="X31" s="55">
        <f t="shared" si="9"/>
        <v>17480.208000000002</v>
      </c>
      <c r="Y31" s="54">
        <v>80</v>
      </c>
      <c r="Z31" s="55">
        <f t="shared" si="10"/>
        <v>17480.208000000002</v>
      </c>
      <c r="AA31" s="55">
        <f t="shared" si="11"/>
        <v>56810.676000000007</v>
      </c>
      <c r="AB31" s="55">
        <f t="shared" si="5"/>
        <v>34135.920000000006</v>
      </c>
      <c r="AC31" s="55">
        <f t="shared" si="12"/>
        <v>715864.03200000012</v>
      </c>
      <c r="AD31" s="61"/>
      <c r="AE31" s="61"/>
      <c r="AF31" s="61"/>
      <c r="AG31" s="61"/>
      <c r="AH31" s="61"/>
      <c r="AI31" s="61"/>
      <c r="AJ31" s="61"/>
      <c r="AK31" s="61"/>
      <c r="AL31" s="61"/>
      <c r="AM31" s="61"/>
    </row>
    <row r="32" spans="1:39" x14ac:dyDescent="0.25">
      <c r="A32" s="56" t="s">
        <v>334</v>
      </c>
      <c r="B32" s="57">
        <v>1</v>
      </c>
      <c r="C32" s="58">
        <v>13129.2</v>
      </c>
      <c r="D32" s="55">
        <f t="shared" si="0"/>
        <v>13129.2</v>
      </c>
      <c r="E32" s="54">
        <v>0.2</v>
      </c>
      <c r="F32" s="55">
        <f t="shared" si="1"/>
        <v>2625.84</v>
      </c>
      <c r="G32" s="57"/>
      <c r="H32" s="55">
        <f t="shared" si="2"/>
        <v>0</v>
      </c>
      <c r="I32" s="57"/>
      <c r="J32" s="55">
        <f t="shared" si="3"/>
        <v>0</v>
      </c>
      <c r="K32" s="55">
        <v>0.1</v>
      </c>
      <c r="L32" s="55">
        <f t="shared" si="13"/>
        <v>1312.92</v>
      </c>
      <c r="M32" s="55">
        <v>1500</v>
      </c>
      <c r="N32" s="55">
        <f t="shared" si="14"/>
        <v>1500</v>
      </c>
      <c r="O32" s="55"/>
      <c r="P32" s="55">
        <f t="shared" si="6"/>
        <v>0</v>
      </c>
      <c r="Q32" s="55">
        <v>0.35</v>
      </c>
      <c r="R32" s="55">
        <f t="shared" si="7"/>
        <v>4595.22</v>
      </c>
      <c r="S32" s="55"/>
      <c r="T32" s="55"/>
      <c r="U32" s="55">
        <f t="shared" si="8"/>
        <v>23163.18</v>
      </c>
      <c r="V32" s="55">
        <v>0</v>
      </c>
      <c r="W32" s="54">
        <v>80</v>
      </c>
      <c r="X32" s="55">
        <f t="shared" si="9"/>
        <v>18530.543999999998</v>
      </c>
      <c r="Y32" s="54">
        <v>80</v>
      </c>
      <c r="Z32" s="55">
        <f t="shared" si="10"/>
        <v>18530.543999999998</v>
      </c>
      <c r="AA32" s="55">
        <f t="shared" si="11"/>
        <v>60224.267999999996</v>
      </c>
      <c r="AB32" s="55">
        <f t="shared" si="5"/>
        <v>34135.920000000006</v>
      </c>
      <c r="AC32" s="55">
        <f t="shared" si="12"/>
        <v>756827.13600000006</v>
      </c>
      <c r="AD32" s="47"/>
      <c r="AE32" s="47"/>
      <c r="AF32" s="47"/>
      <c r="AG32" s="47"/>
      <c r="AH32" s="47"/>
      <c r="AI32" s="47"/>
      <c r="AJ32" s="47"/>
      <c r="AK32" s="47"/>
      <c r="AL32" s="47"/>
      <c r="AM32" s="47"/>
    </row>
    <row r="33" spans="1:39" x14ac:dyDescent="0.25">
      <c r="A33" s="56" t="s">
        <v>334</v>
      </c>
      <c r="B33" s="57">
        <v>1</v>
      </c>
      <c r="C33" s="58">
        <v>13129.2</v>
      </c>
      <c r="D33" s="55">
        <f t="shared" si="0"/>
        <v>13129.2</v>
      </c>
      <c r="E33" s="54">
        <v>0.4</v>
      </c>
      <c r="F33" s="55">
        <f t="shared" si="1"/>
        <v>5251.68</v>
      </c>
      <c r="G33" s="57"/>
      <c r="H33" s="55">
        <f t="shared" si="2"/>
        <v>0</v>
      </c>
      <c r="I33" s="57"/>
      <c r="J33" s="55">
        <f t="shared" si="3"/>
        <v>0</v>
      </c>
      <c r="K33" s="55"/>
      <c r="L33" s="55">
        <f t="shared" si="13"/>
        <v>0</v>
      </c>
      <c r="M33" s="55">
        <v>1500</v>
      </c>
      <c r="N33" s="55">
        <f t="shared" si="14"/>
        <v>1500</v>
      </c>
      <c r="O33" s="55"/>
      <c r="P33" s="55">
        <f t="shared" si="6"/>
        <v>0</v>
      </c>
      <c r="Q33" s="55">
        <v>0.35</v>
      </c>
      <c r="R33" s="55">
        <f t="shared" si="7"/>
        <v>4595.22</v>
      </c>
      <c r="S33" s="55"/>
      <c r="T33" s="55"/>
      <c r="U33" s="55">
        <f t="shared" si="8"/>
        <v>24476.100000000002</v>
      </c>
      <c r="V33" s="55">
        <v>0</v>
      </c>
      <c r="W33" s="54">
        <v>80</v>
      </c>
      <c r="X33" s="55">
        <f t="shared" si="9"/>
        <v>19580.88</v>
      </c>
      <c r="Y33" s="54">
        <v>80</v>
      </c>
      <c r="Z33" s="55">
        <f t="shared" si="10"/>
        <v>19580.88</v>
      </c>
      <c r="AA33" s="55">
        <f t="shared" si="11"/>
        <v>63637.86</v>
      </c>
      <c r="AB33" s="55">
        <f t="shared" si="5"/>
        <v>34135.920000000006</v>
      </c>
      <c r="AC33" s="55">
        <f t="shared" si="12"/>
        <v>797790.24000000011</v>
      </c>
      <c r="AD33" s="47"/>
      <c r="AE33" s="47"/>
      <c r="AF33" s="47"/>
      <c r="AG33" s="47"/>
      <c r="AH33" s="47"/>
      <c r="AI33" s="47"/>
      <c r="AJ33" s="47"/>
      <c r="AK33" s="47"/>
      <c r="AL33" s="47"/>
      <c r="AM33" s="47"/>
    </row>
    <row r="34" spans="1:39" x14ac:dyDescent="0.25">
      <c r="A34" s="56" t="s">
        <v>334</v>
      </c>
      <c r="B34" s="57">
        <v>1</v>
      </c>
      <c r="C34" s="58">
        <v>13129.2</v>
      </c>
      <c r="D34" s="55">
        <f t="shared" si="0"/>
        <v>13129.2</v>
      </c>
      <c r="E34" s="54">
        <v>0.3</v>
      </c>
      <c r="F34" s="55">
        <f t="shared" si="1"/>
        <v>3938.76</v>
      </c>
      <c r="G34" s="57"/>
      <c r="H34" s="55">
        <f t="shared" si="2"/>
        <v>0</v>
      </c>
      <c r="I34" s="57"/>
      <c r="J34" s="55">
        <f t="shared" si="3"/>
        <v>0</v>
      </c>
      <c r="K34" s="55"/>
      <c r="L34" s="55">
        <f t="shared" si="13"/>
        <v>0</v>
      </c>
      <c r="M34" s="55">
        <v>1500</v>
      </c>
      <c r="N34" s="55">
        <f t="shared" si="14"/>
        <v>1500</v>
      </c>
      <c r="O34" s="55"/>
      <c r="P34" s="55">
        <f t="shared" si="6"/>
        <v>0</v>
      </c>
      <c r="Q34" s="55">
        <v>0.35</v>
      </c>
      <c r="R34" s="55">
        <f t="shared" si="7"/>
        <v>4595.22</v>
      </c>
      <c r="S34" s="55"/>
      <c r="T34" s="55"/>
      <c r="U34" s="55">
        <f t="shared" si="8"/>
        <v>23163.18</v>
      </c>
      <c r="V34" s="55">
        <v>0</v>
      </c>
      <c r="W34" s="54">
        <v>80</v>
      </c>
      <c r="X34" s="55">
        <f t="shared" si="9"/>
        <v>18530.543999999998</v>
      </c>
      <c r="Y34" s="54">
        <v>80</v>
      </c>
      <c r="Z34" s="55">
        <f t="shared" si="10"/>
        <v>18530.543999999998</v>
      </c>
      <c r="AA34" s="55">
        <f t="shared" si="11"/>
        <v>60224.267999999996</v>
      </c>
      <c r="AB34" s="55">
        <f t="shared" si="5"/>
        <v>34135.920000000006</v>
      </c>
      <c r="AC34" s="55">
        <f t="shared" si="12"/>
        <v>756827.13600000006</v>
      </c>
      <c r="AD34" s="47"/>
      <c r="AE34" s="47"/>
      <c r="AF34" s="47"/>
      <c r="AG34" s="47"/>
      <c r="AH34" s="47"/>
      <c r="AI34" s="47"/>
      <c r="AJ34" s="47"/>
      <c r="AK34" s="47"/>
      <c r="AL34" s="47"/>
      <c r="AM34" s="47"/>
    </row>
    <row r="35" spans="1:39" x14ac:dyDescent="0.25">
      <c r="A35" s="56" t="s">
        <v>334</v>
      </c>
      <c r="B35" s="57">
        <v>1</v>
      </c>
      <c r="C35" s="58">
        <v>13129.2</v>
      </c>
      <c r="D35" s="55">
        <f t="shared" si="0"/>
        <v>13129.2</v>
      </c>
      <c r="E35" s="54">
        <v>0.2</v>
      </c>
      <c r="F35" s="55">
        <f t="shared" si="1"/>
        <v>2625.84</v>
      </c>
      <c r="G35" s="57"/>
      <c r="H35" s="55">
        <f t="shared" si="2"/>
        <v>0</v>
      </c>
      <c r="I35" s="57"/>
      <c r="J35" s="55">
        <f t="shared" si="3"/>
        <v>0</v>
      </c>
      <c r="K35" s="55">
        <v>0.1</v>
      </c>
      <c r="L35" s="55">
        <f t="shared" si="13"/>
        <v>1312.92</v>
      </c>
      <c r="M35" s="55">
        <v>1500</v>
      </c>
      <c r="N35" s="55">
        <f t="shared" si="14"/>
        <v>1500</v>
      </c>
      <c r="O35" s="55"/>
      <c r="P35" s="55">
        <f t="shared" si="6"/>
        <v>0</v>
      </c>
      <c r="Q35" s="55">
        <v>0.35</v>
      </c>
      <c r="R35" s="55">
        <f t="shared" si="7"/>
        <v>4595.22</v>
      </c>
      <c r="S35" s="55"/>
      <c r="T35" s="55"/>
      <c r="U35" s="55">
        <f t="shared" si="8"/>
        <v>23163.18</v>
      </c>
      <c r="V35" s="55">
        <v>0</v>
      </c>
      <c r="W35" s="54">
        <v>80</v>
      </c>
      <c r="X35" s="55">
        <f t="shared" si="9"/>
        <v>18530.543999999998</v>
      </c>
      <c r="Y35" s="54">
        <v>80</v>
      </c>
      <c r="Z35" s="55">
        <f t="shared" si="10"/>
        <v>18530.543999999998</v>
      </c>
      <c r="AA35" s="55">
        <f t="shared" si="11"/>
        <v>60224.267999999996</v>
      </c>
      <c r="AB35" s="55">
        <f t="shared" si="5"/>
        <v>34135.920000000006</v>
      </c>
      <c r="AC35" s="55">
        <f t="shared" si="12"/>
        <v>756827.13600000006</v>
      </c>
      <c r="AD35" s="47"/>
      <c r="AE35" s="47"/>
      <c r="AF35" s="47"/>
      <c r="AG35" s="47"/>
      <c r="AH35" s="47"/>
      <c r="AI35" s="47"/>
      <c r="AJ35" s="47"/>
      <c r="AK35" s="47"/>
      <c r="AL35" s="47"/>
      <c r="AM35" s="47"/>
    </row>
    <row r="36" spans="1:39" x14ac:dyDescent="0.25">
      <c r="A36" s="56" t="s">
        <v>334</v>
      </c>
      <c r="B36" s="57">
        <v>1</v>
      </c>
      <c r="C36" s="58">
        <v>13129.2</v>
      </c>
      <c r="D36" s="55">
        <f t="shared" si="0"/>
        <v>13129.2</v>
      </c>
      <c r="E36" s="54">
        <v>0.2</v>
      </c>
      <c r="F36" s="55">
        <f t="shared" si="1"/>
        <v>2625.84</v>
      </c>
      <c r="G36" s="57"/>
      <c r="H36" s="55">
        <f t="shared" si="2"/>
        <v>0</v>
      </c>
      <c r="I36" s="57"/>
      <c r="J36" s="55">
        <f t="shared" si="3"/>
        <v>0</v>
      </c>
      <c r="K36" s="55"/>
      <c r="L36" s="55"/>
      <c r="M36" s="55">
        <v>1500</v>
      </c>
      <c r="N36" s="55">
        <f t="shared" si="14"/>
        <v>1500</v>
      </c>
      <c r="O36" s="55"/>
      <c r="P36" s="55">
        <f t="shared" si="6"/>
        <v>0</v>
      </c>
      <c r="Q36" s="55">
        <v>0.35</v>
      </c>
      <c r="R36" s="55">
        <f t="shared" si="7"/>
        <v>4595.22</v>
      </c>
      <c r="S36" s="55"/>
      <c r="T36" s="55"/>
      <c r="U36" s="55">
        <f t="shared" si="8"/>
        <v>21850.260000000002</v>
      </c>
      <c r="V36" s="55">
        <v>0</v>
      </c>
      <c r="W36" s="54">
        <v>80</v>
      </c>
      <c r="X36" s="55">
        <f t="shared" si="9"/>
        <v>17480.208000000002</v>
      </c>
      <c r="Y36" s="54">
        <v>80</v>
      </c>
      <c r="Z36" s="55">
        <f t="shared" si="10"/>
        <v>17480.208000000002</v>
      </c>
      <c r="AA36" s="55">
        <f t="shared" si="11"/>
        <v>56810.676000000007</v>
      </c>
      <c r="AB36" s="55">
        <f t="shared" si="5"/>
        <v>34135.920000000006</v>
      </c>
      <c r="AC36" s="55">
        <f t="shared" si="12"/>
        <v>715864.03200000012</v>
      </c>
      <c r="AD36" s="47"/>
      <c r="AE36" s="47"/>
      <c r="AF36" s="47"/>
      <c r="AG36" s="47"/>
      <c r="AH36" s="47"/>
      <c r="AI36" s="47"/>
      <c r="AJ36" s="47"/>
      <c r="AK36" s="47"/>
      <c r="AL36" s="47"/>
      <c r="AM36" s="47"/>
    </row>
    <row r="37" spans="1:39" x14ac:dyDescent="0.25">
      <c r="A37" s="56" t="s">
        <v>334</v>
      </c>
      <c r="B37" s="57">
        <v>1</v>
      </c>
      <c r="C37" s="58">
        <v>13129.2</v>
      </c>
      <c r="D37" s="55">
        <f t="shared" si="0"/>
        <v>13129.2</v>
      </c>
      <c r="E37" s="57">
        <v>0.3</v>
      </c>
      <c r="F37" s="55">
        <f t="shared" si="1"/>
        <v>3938.76</v>
      </c>
      <c r="G37" s="57"/>
      <c r="H37" s="55">
        <f t="shared" si="2"/>
        <v>0</v>
      </c>
      <c r="I37" s="57"/>
      <c r="J37" s="55">
        <f t="shared" si="3"/>
        <v>0</v>
      </c>
      <c r="K37" s="57"/>
      <c r="L37" s="55">
        <f t="shared" si="13"/>
        <v>0</v>
      </c>
      <c r="M37" s="55">
        <v>1500</v>
      </c>
      <c r="N37" s="55">
        <f t="shared" si="14"/>
        <v>1500</v>
      </c>
      <c r="O37" s="55"/>
      <c r="P37" s="55">
        <f t="shared" si="6"/>
        <v>0</v>
      </c>
      <c r="Q37" s="55">
        <v>0.35</v>
      </c>
      <c r="R37" s="55">
        <f t="shared" si="7"/>
        <v>4595.22</v>
      </c>
      <c r="S37" s="57"/>
      <c r="T37" s="57"/>
      <c r="U37" s="55">
        <f t="shared" si="8"/>
        <v>23163.18</v>
      </c>
      <c r="V37" s="55">
        <v>0</v>
      </c>
      <c r="W37" s="54">
        <v>80</v>
      </c>
      <c r="X37" s="55">
        <f t="shared" si="9"/>
        <v>18530.543999999998</v>
      </c>
      <c r="Y37" s="54">
        <v>80</v>
      </c>
      <c r="Z37" s="55">
        <f t="shared" si="10"/>
        <v>18530.543999999998</v>
      </c>
      <c r="AA37" s="55">
        <f t="shared" si="11"/>
        <v>60224.267999999996</v>
      </c>
      <c r="AB37" s="55">
        <f t="shared" si="5"/>
        <v>34135.920000000006</v>
      </c>
      <c r="AC37" s="55">
        <f t="shared" si="12"/>
        <v>756827.13600000006</v>
      </c>
      <c r="AD37" s="47"/>
      <c r="AE37" s="47"/>
      <c r="AF37" s="47"/>
      <c r="AG37" s="47"/>
      <c r="AH37" s="47"/>
      <c r="AI37" s="47"/>
      <c r="AJ37" s="47"/>
      <c r="AK37" s="47"/>
      <c r="AL37" s="47"/>
      <c r="AM37" s="47"/>
    </row>
    <row r="38" spans="1:39" ht="21" customHeight="1" x14ac:dyDescent="0.25">
      <c r="A38" s="56" t="s">
        <v>334</v>
      </c>
      <c r="B38" s="57">
        <v>1.55</v>
      </c>
      <c r="C38" s="58">
        <v>13129.2</v>
      </c>
      <c r="D38" s="55">
        <f>C38*B38</f>
        <v>20350.260000000002</v>
      </c>
      <c r="E38" s="54">
        <v>0</v>
      </c>
      <c r="F38" s="55">
        <f t="shared" si="1"/>
        <v>0</v>
      </c>
      <c r="G38" s="57">
        <v>0.4</v>
      </c>
      <c r="H38" s="55">
        <f t="shared" si="2"/>
        <v>8140.1040000000012</v>
      </c>
      <c r="I38" s="57"/>
      <c r="J38" s="55">
        <f t="shared" si="3"/>
        <v>0</v>
      </c>
      <c r="K38" s="55"/>
      <c r="L38" s="55">
        <f t="shared" si="13"/>
        <v>0</v>
      </c>
      <c r="M38" s="55">
        <v>1500</v>
      </c>
      <c r="N38" s="55">
        <f t="shared" si="14"/>
        <v>1500</v>
      </c>
      <c r="O38" s="55"/>
      <c r="P38" s="55">
        <f t="shared" si="6"/>
        <v>0</v>
      </c>
      <c r="Q38" s="55">
        <v>0.35</v>
      </c>
      <c r="R38" s="55">
        <f t="shared" si="7"/>
        <v>7122.5910000000003</v>
      </c>
      <c r="S38" s="55"/>
      <c r="T38" s="55"/>
      <c r="U38" s="55">
        <f t="shared" si="8"/>
        <v>37112.955000000002</v>
      </c>
      <c r="V38" s="55">
        <v>0</v>
      </c>
      <c r="W38" s="54">
        <v>80</v>
      </c>
      <c r="X38" s="55">
        <f t="shared" si="9"/>
        <v>29690.364000000005</v>
      </c>
      <c r="Y38" s="54">
        <v>80</v>
      </c>
      <c r="Z38" s="55">
        <f t="shared" si="10"/>
        <v>29690.364000000005</v>
      </c>
      <c r="AA38" s="55">
        <f t="shared" si="11"/>
        <v>96493.683000000005</v>
      </c>
      <c r="AB38" s="55">
        <f t="shared" si="5"/>
        <v>52910.676000000007</v>
      </c>
      <c r="AC38" s="55">
        <f t="shared" si="12"/>
        <v>1210834.872</v>
      </c>
      <c r="AE38" s="47"/>
      <c r="AF38" s="47"/>
      <c r="AG38" s="47"/>
      <c r="AH38" s="47"/>
      <c r="AI38" s="47"/>
      <c r="AJ38" s="47"/>
      <c r="AK38" s="47"/>
      <c r="AL38" s="47"/>
      <c r="AM38" s="47"/>
    </row>
    <row r="39" spans="1:39" ht="19.5" customHeight="1" x14ac:dyDescent="0.25">
      <c r="A39" s="56" t="s">
        <v>335</v>
      </c>
      <c r="B39" s="57">
        <v>1</v>
      </c>
      <c r="C39" s="58">
        <v>13129.2</v>
      </c>
      <c r="D39" s="55">
        <f t="shared" si="0"/>
        <v>13129.2</v>
      </c>
      <c r="E39" s="54">
        <v>0</v>
      </c>
      <c r="F39" s="55">
        <f t="shared" si="1"/>
        <v>0</v>
      </c>
      <c r="G39" s="57">
        <v>0.3</v>
      </c>
      <c r="H39" s="55">
        <f t="shared" si="2"/>
        <v>3938.76</v>
      </c>
      <c r="I39" s="57"/>
      <c r="J39" s="55">
        <f t="shared" si="3"/>
        <v>0</v>
      </c>
      <c r="K39" s="55">
        <v>0.1</v>
      </c>
      <c r="L39" s="55">
        <f t="shared" si="13"/>
        <v>1312.92</v>
      </c>
      <c r="M39" s="55"/>
      <c r="N39" s="55">
        <f t="shared" si="4"/>
        <v>0</v>
      </c>
      <c r="O39" s="55">
        <v>0.1</v>
      </c>
      <c r="P39" s="55">
        <f t="shared" si="6"/>
        <v>1312.92</v>
      </c>
      <c r="Q39" s="55">
        <v>0.35</v>
      </c>
      <c r="R39" s="55">
        <f t="shared" si="7"/>
        <v>4595.22</v>
      </c>
      <c r="S39" s="55"/>
      <c r="T39" s="55"/>
      <c r="U39" s="55">
        <f t="shared" si="8"/>
        <v>24289.019999999997</v>
      </c>
      <c r="V39" s="55">
        <v>0</v>
      </c>
      <c r="W39" s="54">
        <v>80</v>
      </c>
      <c r="X39" s="55">
        <f t="shared" si="9"/>
        <v>19431.215999999997</v>
      </c>
      <c r="Y39" s="54">
        <v>80</v>
      </c>
      <c r="Z39" s="55">
        <f t="shared" si="10"/>
        <v>19431.215999999997</v>
      </c>
      <c r="AA39" s="55">
        <f t="shared" si="11"/>
        <v>63151.45199999999</v>
      </c>
      <c r="AB39" s="55">
        <f t="shared" si="5"/>
        <v>34135.920000000006</v>
      </c>
      <c r="AC39" s="55">
        <f t="shared" si="12"/>
        <v>791953.34399999992</v>
      </c>
      <c r="AD39" s="47"/>
      <c r="AF39" s="47"/>
      <c r="AG39" s="47"/>
      <c r="AH39" s="47"/>
      <c r="AI39" s="47"/>
      <c r="AJ39" s="47"/>
      <c r="AK39" s="47"/>
      <c r="AL39" s="47"/>
      <c r="AM39" s="47"/>
    </row>
    <row r="40" spans="1:39" ht="26.25" customHeight="1" x14ac:dyDescent="0.25">
      <c r="A40" s="56" t="s">
        <v>336</v>
      </c>
      <c r="B40" s="57">
        <v>1</v>
      </c>
      <c r="C40" s="58">
        <v>13181.3</v>
      </c>
      <c r="D40" s="55">
        <f t="shared" si="0"/>
        <v>13181.3</v>
      </c>
      <c r="E40" s="54">
        <v>0.4</v>
      </c>
      <c r="F40" s="55">
        <f t="shared" si="1"/>
        <v>5272.52</v>
      </c>
      <c r="G40" s="57"/>
      <c r="H40" s="55">
        <f t="shared" si="2"/>
        <v>0</v>
      </c>
      <c r="I40" s="57"/>
      <c r="J40" s="55">
        <f t="shared" si="3"/>
        <v>0</v>
      </c>
      <c r="K40" s="55">
        <v>0.15</v>
      </c>
      <c r="L40" s="55">
        <f t="shared" si="13"/>
        <v>1977.1949999999997</v>
      </c>
      <c r="M40" s="55"/>
      <c r="N40" s="55">
        <f t="shared" si="4"/>
        <v>0</v>
      </c>
      <c r="O40" s="55">
        <v>0.1</v>
      </c>
      <c r="P40" s="55">
        <f t="shared" si="6"/>
        <v>1318.13</v>
      </c>
      <c r="Q40" s="55">
        <v>0.35</v>
      </c>
      <c r="R40" s="55">
        <f t="shared" si="7"/>
        <v>4613.454999999999</v>
      </c>
      <c r="S40" s="55"/>
      <c r="T40" s="55"/>
      <c r="U40" s="55">
        <f t="shared" si="8"/>
        <v>26362.6</v>
      </c>
      <c r="V40" s="55">
        <v>0</v>
      </c>
      <c r="W40" s="54">
        <v>80</v>
      </c>
      <c r="X40" s="55">
        <f t="shared" si="9"/>
        <v>21090.080000000002</v>
      </c>
      <c r="Y40" s="54">
        <v>80</v>
      </c>
      <c r="Z40" s="55">
        <f t="shared" si="10"/>
        <v>21090.080000000002</v>
      </c>
      <c r="AA40" s="55">
        <f t="shared" si="11"/>
        <v>68542.759999999995</v>
      </c>
      <c r="AB40" s="55">
        <f t="shared" si="5"/>
        <v>34271.379999999997</v>
      </c>
      <c r="AC40" s="55">
        <f t="shared" si="12"/>
        <v>856784.49999999988</v>
      </c>
      <c r="AE40" s="47"/>
      <c r="AF40" s="47"/>
      <c r="AG40" s="47"/>
      <c r="AH40" s="47"/>
      <c r="AI40" s="47"/>
      <c r="AJ40" s="47"/>
      <c r="AK40" s="47"/>
      <c r="AL40" s="47"/>
      <c r="AM40" s="47"/>
    </row>
    <row r="41" spans="1:39" x14ac:dyDescent="0.25">
      <c r="A41" s="56" t="s">
        <v>336</v>
      </c>
      <c r="B41" s="57">
        <v>1</v>
      </c>
      <c r="C41" s="58">
        <v>13181.3</v>
      </c>
      <c r="D41" s="55">
        <f t="shared" si="0"/>
        <v>13181.3</v>
      </c>
      <c r="E41" s="57">
        <v>0.3</v>
      </c>
      <c r="F41" s="55">
        <f t="shared" si="1"/>
        <v>3954.3899999999994</v>
      </c>
      <c r="G41" s="57"/>
      <c r="H41" s="55">
        <f t="shared" si="2"/>
        <v>0</v>
      </c>
      <c r="I41" s="57"/>
      <c r="J41" s="55">
        <f t="shared" si="3"/>
        <v>0</v>
      </c>
      <c r="K41" s="57"/>
      <c r="L41" s="55">
        <f t="shared" si="13"/>
        <v>0</v>
      </c>
      <c r="M41" s="57"/>
      <c r="N41" s="55">
        <f t="shared" si="4"/>
        <v>0</v>
      </c>
      <c r="O41" s="55">
        <v>0.1</v>
      </c>
      <c r="P41" s="55">
        <f t="shared" si="6"/>
        <v>1318.13</v>
      </c>
      <c r="Q41" s="55">
        <v>0.35</v>
      </c>
      <c r="R41" s="55">
        <f t="shared" si="7"/>
        <v>4613.454999999999</v>
      </c>
      <c r="S41" s="57"/>
      <c r="T41" s="57"/>
      <c r="U41" s="55">
        <f t="shared" si="8"/>
        <v>23067.274999999998</v>
      </c>
      <c r="V41" s="55">
        <v>0</v>
      </c>
      <c r="W41" s="54">
        <v>80</v>
      </c>
      <c r="X41" s="55">
        <f t="shared" si="9"/>
        <v>18453.819999999996</v>
      </c>
      <c r="Y41" s="54">
        <v>80</v>
      </c>
      <c r="Z41" s="55">
        <f t="shared" si="10"/>
        <v>18453.819999999996</v>
      </c>
      <c r="AA41" s="55">
        <f t="shared" si="11"/>
        <v>59974.914999999986</v>
      </c>
      <c r="AB41" s="55">
        <f t="shared" si="5"/>
        <v>34271.379999999997</v>
      </c>
      <c r="AC41" s="55">
        <f t="shared" si="12"/>
        <v>753970.35999999987</v>
      </c>
      <c r="AD41" s="47"/>
      <c r="AE41" s="47"/>
      <c r="AF41" s="47"/>
      <c r="AG41" s="47"/>
      <c r="AH41" s="47"/>
      <c r="AI41" s="47"/>
      <c r="AJ41" s="47"/>
      <c r="AK41" s="47"/>
      <c r="AL41" s="47"/>
      <c r="AM41" s="47"/>
    </row>
    <row r="42" spans="1:39" hidden="1" x14ac:dyDescent="0.25">
      <c r="A42" s="56" t="s">
        <v>337</v>
      </c>
      <c r="B42" s="57">
        <v>1</v>
      </c>
      <c r="C42" s="58">
        <v>13181.3</v>
      </c>
      <c r="D42" s="55">
        <f t="shared" si="0"/>
        <v>13181.3</v>
      </c>
      <c r="E42" s="57">
        <v>0.2</v>
      </c>
      <c r="F42" s="55">
        <f t="shared" si="1"/>
        <v>2636.26</v>
      </c>
      <c r="G42" s="57"/>
      <c r="H42" s="55">
        <f t="shared" si="2"/>
        <v>0</v>
      </c>
      <c r="I42" s="57"/>
      <c r="J42" s="55">
        <f t="shared" si="3"/>
        <v>0</v>
      </c>
      <c r="K42" s="57">
        <v>0.15</v>
      </c>
      <c r="L42" s="55">
        <f t="shared" si="13"/>
        <v>1977.1949999999997</v>
      </c>
      <c r="M42" s="57"/>
      <c r="N42" s="55">
        <f t="shared" si="4"/>
        <v>0</v>
      </c>
      <c r="O42" s="55">
        <v>0.1</v>
      </c>
      <c r="P42" s="55">
        <f t="shared" si="6"/>
        <v>1318.13</v>
      </c>
      <c r="Q42" s="55">
        <v>0.35</v>
      </c>
      <c r="R42" s="55">
        <f t="shared" si="7"/>
        <v>4613.454999999999</v>
      </c>
      <c r="S42" s="57"/>
      <c r="T42" s="57"/>
      <c r="U42" s="55">
        <f t="shared" si="8"/>
        <v>23726.339999999997</v>
      </c>
      <c r="V42" s="55">
        <v>0</v>
      </c>
      <c r="W42" s="54">
        <v>80</v>
      </c>
      <c r="X42" s="55">
        <f t="shared" si="9"/>
        <v>18981.071999999996</v>
      </c>
      <c r="Y42" s="54">
        <v>80</v>
      </c>
      <c r="Z42" s="55">
        <f t="shared" si="10"/>
        <v>18981.071999999996</v>
      </c>
      <c r="AA42" s="55">
        <f t="shared" si="11"/>
        <v>61688.483999999997</v>
      </c>
      <c r="AB42" s="55">
        <f t="shared" si="5"/>
        <v>34271.379999999997</v>
      </c>
      <c r="AC42" s="55">
        <f t="shared" si="12"/>
        <v>774533.18799999997</v>
      </c>
      <c r="AD42" s="47"/>
      <c r="AE42" s="47"/>
      <c r="AF42" s="47"/>
      <c r="AG42" s="47"/>
      <c r="AH42" s="47"/>
      <c r="AI42" s="47"/>
      <c r="AJ42" s="47"/>
      <c r="AK42" s="47"/>
      <c r="AL42" s="47"/>
      <c r="AM42" s="47"/>
    </row>
    <row r="43" spans="1:39" x14ac:dyDescent="0.25">
      <c r="A43" s="56"/>
      <c r="B43" s="57"/>
      <c r="C43" s="58"/>
      <c r="D43" s="55"/>
      <c r="E43" s="57"/>
      <c r="F43" s="55"/>
      <c r="G43" s="57"/>
      <c r="H43" s="55"/>
      <c r="I43" s="57"/>
      <c r="J43" s="55"/>
      <c r="K43" s="57"/>
      <c r="L43" s="55"/>
      <c r="M43" s="57"/>
      <c r="N43" s="55"/>
      <c r="O43" s="55"/>
      <c r="P43" s="55"/>
      <c r="Q43" s="55"/>
      <c r="R43" s="55"/>
      <c r="S43" s="57"/>
      <c r="T43" s="57"/>
      <c r="U43" s="55"/>
      <c r="V43" s="55"/>
      <c r="W43" s="54"/>
      <c r="X43" s="55"/>
      <c r="Y43" s="54"/>
      <c r="Z43" s="55"/>
      <c r="AA43" s="55"/>
      <c r="AB43" s="55"/>
      <c r="AC43" s="55"/>
      <c r="AD43" s="47"/>
      <c r="AE43" s="47"/>
      <c r="AF43" s="47"/>
      <c r="AG43" s="47"/>
      <c r="AH43" s="47"/>
      <c r="AI43" s="47"/>
      <c r="AJ43" s="47"/>
      <c r="AK43" s="47"/>
      <c r="AL43" s="47"/>
      <c r="AM43" s="47"/>
    </row>
    <row r="44" spans="1:39" x14ac:dyDescent="0.25">
      <c r="A44" s="56" t="s">
        <v>338</v>
      </c>
      <c r="B44" s="57">
        <v>1</v>
      </c>
      <c r="C44" s="58">
        <v>7910.86</v>
      </c>
      <c r="D44" s="55">
        <f t="shared" si="0"/>
        <v>7910.86</v>
      </c>
      <c r="E44" s="57">
        <v>0.2</v>
      </c>
      <c r="F44" s="55">
        <f t="shared" si="1"/>
        <v>1582.172</v>
      </c>
      <c r="G44" s="57"/>
      <c r="H44" s="55">
        <f t="shared" si="2"/>
        <v>0</v>
      </c>
      <c r="I44" s="57"/>
      <c r="J44" s="55">
        <f t="shared" si="3"/>
        <v>0</v>
      </c>
      <c r="K44" s="57"/>
      <c r="L44" s="55">
        <f t="shared" si="13"/>
        <v>0</v>
      </c>
      <c r="M44" s="57"/>
      <c r="N44" s="55">
        <f t="shared" si="4"/>
        <v>0</v>
      </c>
      <c r="O44" s="55"/>
      <c r="P44" s="55">
        <f t="shared" si="6"/>
        <v>0</v>
      </c>
      <c r="Q44" s="55">
        <v>0.27</v>
      </c>
      <c r="R44" s="55">
        <f t="shared" si="7"/>
        <v>2135.9322000000002</v>
      </c>
      <c r="S44" s="57"/>
      <c r="T44" s="57"/>
      <c r="U44" s="55">
        <f t="shared" si="8"/>
        <v>11628.964199999999</v>
      </c>
      <c r="V44" s="55">
        <f>(12130*B44)-U44</f>
        <v>501.03580000000147</v>
      </c>
      <c r="W44" s="54">
        <v>80</v>
      </c>
      <c r="X44" s="55">
        <f t="shared" si="9"/>
        <v>9704</v>
      </c>
      <c r="Y44" s="54">
        <v>80</v>
      </c>
      <c r="Z44" s="55">
        <f t="shared" si="10"/>
        <v>9704</v>
      </c>
      <c r="AA44" s="55">
        <f t="shared" si="11"/>
        <v>31538</v>
      </c>
      <c r="AB44" s="55">
        <f t="shared" si="5"/>
        <v>20568.236000000001</v>
      </c>
      <c r="AC44" s="55">
        <f t="shared" si="12"/>
        <v>399024.23599999998</v>
      </c>
      <c r="AD44" s="47"/>
      <c r="AE44" s="47"/>
      <c r="AF44" s="47"/>
      <c r="AG44" s="47"/>
      <c r="AH44" s="47"/>
      <c r="AI44" s="47"/>
      <c r="AJ44" s="47"/>
      <c r="AK44" s="47"/>
      <c r="AL44" s="47"/>
      <c r="AM44" s="47"/>
    </row>
    <row r="45" spans="1:39" x14ac:dyDescent="0.25">
      <c r="A45" s="56" t="s">
        <v>338</v>
      </c>
      <c r="B45" s="57">
        <v>1</v>
      </c>
      <c r="C45" s="58">
        <v>7910.86</v>
      </c>
      <c r="D45" s="55">
        <f t="shared" si="0"/>
        <v>7910.86</v>
      </c>
      <c r="E45" s="57">
        <v>0.2</v>
      </c>
      <c r="F45" s="55">
        <f t="shared" si="1"/>
        <v>1582.172</v>
      </c>
      <c r="G45" s="57"/>
      <c r="H45" s="55">
        <f t="shared" si="2"/>
        <v>0</v>
      </c>
      <c r="I45" s="57"/>
      <c r="J45" s="55">
        <f t="shared" si="3"/>
        <v>0</v>
      </c>
      <c r="K45" s="57"/>
      <c r="L45" s="55">
        <f t="shared" si="13"/>
        <v>0</v>
      </c>
      <c r="M45" s="57"/>
      <c r="N45" s="55">
        <f t="shared" si="4"/>
        <v>0</v>
      </c>
      <c r="O45" s="55"/>
      <c r="P45" s="55">
        <f t="shared" si="6"/>
        <v>0</v>
      </c>
      <c r="Q45" s="55">
        <v>0.27</v>
      </c>
      <c r="R45" s="55">
        <f t="shared" si="7"/>
        <v>2135.9322000000002</v>
      </c>
      <c r="S45" s="57"/>
      <c r="T45" s="57"/>
      <c r="U45" s="55">
        <f t="shared" si="8"/>
        <v>11628.964199999999</v>
      </c>
      <c r="V45" s="55">
        <f t="shared" ref="V45:V62" si="15">(12130*B45)-U45</f>
        <v>501.03580000000147</v>
      </c>
      <c r="W45" s="54">
        <v>80</v>
      </c>
      <c r="X45" s="55">
        <f t="shared" si="9"/>
        <v>9704</v>
      </c>
      <c r="Y45" s="54">
        <v>80</v>
      </c>
      <c r="Z45" s="55">
        <f t="shared" si="10"/>
        <v>9704</v>
      </c>
      <c r="AA45" s="55">
        <f t="shared" si="11"/>
        <v>31538</v>
      </c>
      <c r="AB45" s="55">
        <f t="shared" si="5"/>
        <v>20568.236000000001</v>
      </c>
      <c r="AC45" s="55">
        <f t="shared" si="12"/>
        <v>399024.23599999998</v>
      </c>
      <c r="AD45" s="47"/>
      <c r="AE45" s="47"/>
      <c r="AF45" s="47"/>
      <c r="AG45" s="47"/>
      <c r="AH45" s="47"/>
      <c r="AI45" s="47"/>
      <c r="AJ45" s="47"/>
      <c r="AK45" s="47"/>
      <c r="AL45" s="47"/>
      <c r="AM45" s="47"/>
    </row>
    <row r="46" spans="1:39" x14ac:dyDescent="0.25">
      <c r="A46" s="56" t="s">
        <v>338</v>
      </c>
      <c r="B46" s="57">
        <v>1</v>
      </c>
      <c r="C46" s="58">
        <v>7910.86</v>
      </c>
      <c r="D46" s="55">
        <f t="shared" si="0"/>
        <v>7910.86</v>
      </c>
      <c r="E46" s="57">
        <v>0.2</v>
      </c>
      <c r="F46" s="55">
        <f t="shared" si="1"/>
        <v>1582.172</v>
      </c>
      <c r="G46" s="57"/>
      <c r="H46" s="55">
        <f t="shared" si="2"/>
        <v>0</v>
      </c>
      <c r="I46" s="57"/>
      <c r="J46" s="55">
        <f t="shared" si="3"/>
        <v>0</v>
      </c>
      <c r="K46" s="57"/>
      <c r="L46" s="55">
        <f t="shared" si="13"/>
        <v>0</v>
      </c>
      <c r="M46" s="57"/>
      <c r="N46" s="55">
        <f t="shared" si="4"/>
        <v>0</v>
      </c>
      <c r="O46" s="55"/>
      <c r="P46" s="55">
        <f t="shared" si="6"/>
        <v>0</v>
      </c>
      <c r="Q46" s="55">
        <v>0.27</v>
      </c>
      <c r="R46" s="55">
        <f t="shared" si="7"/>
        <v>2135.9322000000002</v>
      </c>
      <c r="S46" s="57"/>
      <c r="T46" s="57"/>
      <c r="U46" s="55">
        <f t="shared" si="8"/>
        <v>11628.964199999999</v>
      </c>
      <c r="V46" s="55">
        <f t="shared" si="15"/>
        <v>501.03580000000147</v>
      </c>
      <c r="W46" s="54">
        <v>80</v>
      </c>
      <c r="X46" s="55">
        <f t="shared" si="9"/>
        <v>9704</v>
      </c>
      <c r="Y46" s="54">
        <v>80</v>
      </c>
      <c r="Z46" s="55">
        <f t="shared" si="10"/>
        <v>9704</v>
      </c>
      <c r="AA46" s="55">
        <f t="shared" si="11"/>
        <v>31538</v>
      </c>
      <c r="AB46" s="55">
        <f t="shared" si="5"/>
        <v>20568.236000000001</v>
      </c>
      <c r="AC46" s="55">
        <f t="shared" si="12"/>
        <v>399024.23599999998</v>
      </c>
      <c r="AD46" s="47"/>
      <c r="AE46" s="47"/>
      <c r="AF46" s="47"/>
      <c r="AG46" s="47"/>
      <c r="AH46" s="47"/>
      <c r="AI46" s="47"/>
      <c r="AJ46" s="47"/>
      <c r="AK46" s="47"/>
      <c r="AL46" s="47"/>
      <c r="AM46" s="47"/>
    </row>
    <row r="47" spans="1:39" x14ac:dyDescent="0.25">
      <c r="A47" s="56" t="s">
        <v>338</v>
      </c>
      <c r="B47" s="57">
        <v>1</v>
      </c>
      <c r="C47" s="58">
        <v>7910.86</v>
      </c>
      <c r="D47" s="55">
        <f t="shared" si="0"/>
        <v>7910.86</v>
      </c>
      <c r="E47" s="57">
        <v>0.2</v>
      </c>
      <c r="F47" s="55">
        <f t="shared" si="1"/>
        <v>1582.172</v>
      </c>
      <c r="G47" s="57"/>
      <c r="H47" s="55">
        <f t="shared" si="2"/>
        <v>0</v>
      </c>
      <c r="I47" s="57"/>
      <c r="J47" s="55">
        <f t="shared" si="3"/>
        <v>0</v>
      </c>
      <c r="K47" s="57"/>
      <c r="L47" s="55">
        <f t="shared" si="13"/>
        <v>0</v>
      </c>
      <c r="M47" s="57"/>
      <c r="N47" s="55">
        <f t="shared" si="4"/>
        <v>0</v>
      </c>
      <c r="O47" s="55"/>
      <c r="P47" s="55">
        <f t="shared" si="6"/>
        <v>0</v>
      </c>
      <c r="Q47" s="55">
        <v>0.27</v>
      </c>
      <c r="R47" s="55">
        <f t="shared" si="7"/>
        <v>2135.9322000000002</v>
      </c>
      <c r="S47" s="57"/>
      <c r="T47" s="57"/>
      <c r="U47" s="55">
        <f t="shared" si="8"/>
        <v>11628.964199999999</v>
      </c>
      <c r="V47" s="55">
        <f t="shared" si="15"/>
        <v>501.03580000000147</v>
      </c>
      <c r="W47" s="54">
        <v>80</v>
      </c>
      <c r="X47" s="55">
        <f t="shared" si="9"/>
        <v>9704</v>
      </c>
      <c r="Y47" s="54">
        <v>80</v>
      </c>
      <c r="Z47" s="55">
        <f t="shared" si="10"/>
        <v>9704</v>
      </c>
      <c r="AA47" s="55">
        <f t="shared" si="11"/>
        <v>31538</v>
      </c>
      <c r="AB47" s="55">
        <f t="shared" si="5"/>
        <v>20568.236000000001</v>
      </c>
      <c r="AC47" s="55">
        <f t="shared" si="12"/>
        <v>399024.23599999998</v>
      </c>
      <c r="AD47" s="47"/>
      <c r="AE47" s="47"/>
      <c r="AF47" s="47"/>
      <c r="AG47" s="47"/>
      <c r="AH47" s="47"/>
      <c r="AI47" s="47"/>
      <c r="AJ47" s="47"/>
      <c r="AK47" s="47"/>
      <c r="AL47" s="47"/>
      <c r="AM47" s="47"/>
    </row>
    <row r="48" spans="1:39" x14ac:dyDescent="0.25">
      <c r="A48" s="56" t="s">
        <v>338</v>
      </c>
      <c r="B48" s="57">
        <v>1</v>
      </c>
      <c r="C48" s="58">
        <v>7910.86</v>
      </c>
      <c r="D48" s="55">
        <f t="shared" si="0"/>
        <v>7910.86</v>
      </c>
      <c r="E48" s="57">
        <v>0.2</v>
      </c>
      <c r="F48" s="55">
        <f t="shared" si="1"/>
        <v>1582.172</v>
      </c>
      <c r="G48" s="57"/>
      <c r="H48" s="55">
        <f t="shared" si="2"/>
        <v>0</v>
      </c>
      <c r="I48" s="57"/>
      <c r="J48" s="55">
        <f t="shared" si="3"/>
        <v>0</v>
      </c>
      <c r="K48" s="57"/>
      <c r="L48" s="55">
        <f t="shared" si="13"/>
        <v>0</v>
      </c>
      <c r="M48" s="57"/>
      <c r="N48" s="55">
        <f t="shared" si="4"/>
        <v>0</v>
      </c>
      <c r="O48" s="55"/>
      <c r="P48" s="55">
        <f t="shared" si="6"/>
        <v>0</v>
      </c>
      <c r="Q48" s="55">
        <v>0.27</v>
      </c>
      <c r="R48" s="55">
        <f t="shared" si="7"/>
        <v>2135.9322000000002</v>
      </c>
      <c r="S48" s="57"/>
      <c r="T48" s="57"/>
      <c r="U48" s="55">
        <f t="shared" si="8"/>
        <v>11628.964199999999</v>
      </c>
      <c r="V48" s="55">
        <f t="shared" si="15"/>
        <v>501.03580000000147</v>
      </c>
      <c r="W48" s="54">
        <v>80</v>
      </c>
      <c r="X48" s="55">
        <f t="shared" si="9"/>
        <v>9704</v>
      </c>
      <c r="Y48" s="54">
        <v>80</v>
      </c>
      <c r="Z48" s="55">
        <f t="shared" si="10"/>
        <v>9704</v>
      </c>
      <c r="AA48" s="55">
        <f t="shared" si="11"/>
        <v>31538</v>
      </c>
      <c r="AB48" s="55">
        <f t="shared" si="5"/>
        <v>20568.236000000001</v>
      </c>
      <c r="AC48" s="55">
        <f t="shared" si="12"/>
        <v>399024.23599999998</v>
      </c>
      <c r="AD48" s="47"/>
      <c r="AE48" s="47"/>
      <c r="AF48" s="47"/>
      <c r="AG48" s="47"/>
      <c r="AH48" s="47"/>
      <c r="AI48" s="47"/>
      <c r="AJ48" s="47"/>
      <c r="AK48" s="47"/>
      <c r="AL48" s="47"/>
      <c r="AM48" s="47"/>
    </row>
    <row r="49" spans="1:39" x14ac:dyDescent="0.25">
      <c r="A49" s="56" t="s">
        <v>338</v>
      </c>
      <c r="B49" s="57">
        <v>1</v>
      </c>
      <c r="C49" s="58">
        <v>7910.86</v>
      </c>
      <c r="D49" s="55">
        <f t="shared" si="0"/>
        <v>7910.86</v>
      </c>
      <c r="E49" s="57">
        <v>0.3</v>
      </c>
      <c r="F49" s="55">
        <f t="shared" si="1"/>
        <v>2373.2579999999998</v>
      </c>
      <c r="G49" s="57"/>
      <c r="H49" s="55">
        <f t="shared" si="2"/>
        <v>0</v>
      </c>
      <c r="I49" s="57"/>
      <c r="J49" s="55">
        <f t="shared" si="3"/>
        <v>0</v>
      </c>
      <c r="K49" s="57"/>
      <c r="L49" s="55">
        <f t="shared" si="13"/>
        <v>0</v>
      </c>
      <c r="M49" s="57"/>
      <c r="N49" s="55">
        <f t="shared" si="4"/>
        <v>0</v>
      </c>
      <c r="O49" s="55"/>
      <c r="P49" s="55">
        <f t="shared" si="6"/>
        <v>0</v>
      </c>
      <c r="Q49" s="55">
        <v>0.27</v>
      </c>
      <c r="R49" s="55">
        <f t="shared" si="7"/>
        <v>2135.9322000000002</v>
      </c>
      <c r="S49" s="57"/>
      <c r="T49" s="57"/>
      <c r="U49" s="55">
        <f t="shared" si="8"/>
        <v>12420.050199999998</v>
      </c>
      <c r="V49" s="55">
        <v>0</v>
      </c>
      <c r="W49" s="54">
        <v>80</v>
      </c>
      <c r="X49" s="55">
        <f t="shared" si="9"/>
        <v>9936.0401599999987</v>
      </c>
      <c r="Y49" s="54">
        <v>80</v>
      </c>
      <c r="Z49" s="55">
        <f t="shared" si="10"/>
        <v>9936.0401599999987</v>
      </c>
      <c r="AA49" s="55">
        <f t="shared" si="11"/>
        <v>32292.130519999995</v>
      </c>
      <c r="AB49" s="55">
        <f t="shared" si="5"/>
        <v>20568.236000000001</v>
      </c>
      <c r="AC49" s="55">
        <f t="shared" si="12"/>
        <v>408073.80223999993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</row>
    <row r="50" spans="1:39" x14ac:dyDescent="0.25">
      <c r="A50" s="56" t="s">
        <v>338</v>
      </c>
      <c r="B50" s="57">
        <v>1</v>
      </c>
      <c r="C50" s="58">
        <v>7910.86</v>
      </c>
      <c r="D50" s="55">
        <f t="shared" si="0"/>
        <v>7910.86</v>
      </c>
      <c r="E50" s="57">
        <v>0.15</v>
      </c>
      <c r="F50" s="55">
        <f t="shared" si="1"/>
        <v>1186.6289999999999</v>
      </c>
      <c r="G50" s="57"/>
      <c r="H50" s="55">
        <f t="shared" si="2"/>
        <v>0</v>
      </c>
      <c r="I50" s="57"/>
      <c r="J50" s="55">
        <f t="shared" si="3"/>
        <v>0</v>
      </c>
      <c r="K50" s="57"/>
      <c r="L50" s="55">
        <f t="shared" si="13"/>
        <v>0</v>
      </c>
      <c r="M50" s="57"/>
      <c r="N50" s="55">
        <f t="shared" si="4"/>
        <v>0</v>
      </c>
      <c r="O50" s="55"/>
      <c r="P50" s="55">
        <f t="shared" si="6"/>
        <v>0</v>
      </c>
      <c r="Q50" s="55">
        <v>0.27</v>
      </c>
      <c r="R50" s="55">
        <f t="shared" si="7"/>
        <v>2135.9322000000002</v>
      </c>
      <c r="S50" s="57"/>
      <c r="T50" s="57"/>
      <c r="U50" s="55">
        <f t="shared" si="8"/>
        <v>11233.421200000001</v>
      </c>
      <c r="V50" s="55">
        <f t="shared" si="15"/>
        <v>896.57879999999932</v>
      </c>
      <c r="W50" s="54">
        <v>80</v>
      </c>
      <c r="X50" s="55">
        <f t="shared" si="9"/>
        <v>9704</v>
      </c>
      <c r="Y50" s="54">
        <v>80</v>
      </c>
      <c r="Z50" s="55">
        <f t="shared" si="10"/>
        <v>9704</v>
      </c>
      <c r="AA50" s="55">
        <f t="shared" si="11"/>
        <v>31538</v>
      </c>
      <c r="AB50" s="55">
        <f t="shared" si="5"/>
        <v>20568.236000000001</v>
      </c>
      <c r="AC50" s="55">
        <f t="shared" si="12"/>
        <v>399024.23599999998</v>
      </c>
      <c r="AD50" s="47"/>
      <c r="AE50" s="47"/>
      <c r="AF50" s="47"/>
      <c r="AG50" s="47"/>
      <c r="AH50" s="47"/>
      <c r="AI50" s="47"/>
      <c r="AJ50" s="47"/>
      <c r="AK50" s="47"/>
      <c r="AL50" s="47"/>
      <c r="AM50" s="47"/>
    </row>
    <row r="51" spans="1:39" x14ac:dyDescent="0.25">
      <c r="A51" s="56" t="s">
        <v>338</v>
      </c>
      <c r="B51" s="57">
        <v>1</v>
      </c>
      <c r="C51" s="58">
        <v>7910.86</v>
      </c>
      <c r="D51" s="55">
        <f t="shared" si="0"/>
        <v>7910.86</v>
      </c>
      <c r="E51" s="57">
        <v>0.15</v>
      </c>
      <c r="F51" s="55">
        <f t="shared" si="1"/>
        <v>1186.6289999999999</v>
      </c>
      <c r="G51" s="57"/>
      <c r="H51" s="55">
        <f t="shared" si="2"/>
        <v>0</v>
      </c>
      <c r="I51" s="57"/>
      <c r="J51" s="55">
        <f t="shared" si="3"/>
        <v>0</v>
      </c>
      <c r="K51" s="57"/>
      <c r="L51" s="55">
        <f t="shared" si="13"/>
        <v>0</v>
      </c>
      <c r="M51" s="57"/>
      <c r="N51" s="55">
        <f t="shared" si="4"/>
        <v>0</v>
      </c>
      <c r="O51" s="55"/>
      <c r="P51" s="55">
        <f t="shared" si="6"/>
        <v>0</v>
      </c>
      <c r="Q51" s="55">
        <v>0.27</v>
      </c>
      <c r="R51" s="55">
        <f t="shared" si="7"/>
        <v>2135.9322000000002</v>
      </c>
      <c r="S51" s="57"/>
      <c r="T51" s="57"/>
      <c r="U51" s="55">
        <f t="shared" si="8"/>
        <v>11233.421200000001</v>
      </c>
      <c r="V51" s="55">
        <f t="shared" si="15"/>
        <v>896.57879999999932</v>
      </c>
      <c r="W51" s="54">
        <v>80</v>
      </c>
      <c r="X51" s="55">
        <f t="shared" si="9"/>
        <v>9704</v>
      </c>
      <c r="Y51" s="54">
        <v>80</v>
      </c>
      <c r="Z51" s="55">
        <f t="shared" si="10"/>
        <v>9704</v>
      </c>
      <c r="AA51" s="55">
        <f t="shared" si="11"/>
        <v>31538</v>
      </c>
      <c r="AB51" s="55">
        <f t="shared" si="5"/>
        <v>20568.236000000001</v>
      </c>
      <c r="AC51" s="55">
        <f t="shared" si="12"/>
        <v>399024.23599999998</v>
      </c>
      <c r="AD51" s="47"/>
      <c r="AE51" s="47"/>
      <c r="AF51" s="47"/>
      <c r="AG51" s="47"/>
      <c r="AH51" s="47"/>
      <c r="AI51" s="47"/>
      <c r="AJ51" s="47"/>
      <c r="AK51" s="47"/>
      <c r="AL51" s="47"/>
      <c r="AM51" s="47"/>
    </row>
    <row r="52" spans="1:39" x14ac:dyDescent="0.25">
      <c r="A52" s="56" t="s">
        <v>338</v>
      </c>
      <c r="B52" s="57">
        <v>1</v>
      </c>
      <c r="C52" s="58">
        <v>7910.86</v>
      </c>
      <c r="D52" s="55">
        <f t="shared" si="0"/>
        <v>7910.86</v>
      </c>
      <c r="E52" s="57">
        <v>0.3</v>
      </c>
      <c r="F52" s="55">
        <f t="shared" si="1"/>
        <v>2373.2579999999998</v>
      </c>
      <c r="G52" s="57"/>
      <c r="H52" s="55">
        <f t="shared" si="2"/>
        <v>0</v>
      </c>
      <c r="I52" s="57"/>
      <c r="J52" s="55">
        <f t="shared" si="3"/>
        <v>0</v>
      </c>
      <c r="K52" s="57"/>
      <c r="L52" s="55">
        <f t="shared" si="13"/>
        <v>0</v>
      </c>
      <c r="M52" s="57"/>
      <c r="N52" s="55">
        <f t="shared" si="4"/>
        <v>0</v>
      </c>
      <c r="O52" s="55"/>
      <c r="P52" s="55">
        <f t="shared" si="6"/>
        <v>0</v>
      </c>
      <c r="Q52" s="55">
        <v>0.27</v>
      </c>
      <c r="R52" s="55">
        <f t="shared" si="7"/>
        <v>2135.9322000000002</v>
      </c>
      <c r="S52" s="57"/>
      <c r="T52" s="57"/>
      <c r="U52" s="55">
        <f t="shared" si="8"/>
        <v>12420.050199999998</v>
      </c>
      <c r="V52" s="55">
        <v>0</v>
      </c>
      <c r="W52" s="54">
        <v>80</v>
      </c>
      <c r="X52" s="55">
        <f t="shared" si="9"/>
        <v>9936.0401599999987</v>
      </c>
      <c r="Y52" s="54">
        <v>80</v>
      </c>
      <c r="Z52" s="55">
        <f t="shared" si="10"/>
        <v>9936.0401599999987</v>
      </c>
      <c r="AA52" s="55">
        <f t="shared" si="11"/>
        <v>32292.130519999995</v>
      </c>
      <c r="AB52" s="55">
        <f t="shared" si="5"/>
        <v>20568.236000000001</v>
      </c>
      <c r="AC52" s="55">
        <f t="shared" si="12"/>
        <v>408073.80223999993</v>
      </c>
      <c r="AD52" s="47"/>
      <c r="AE52" s="47"/>
      <c r="AF52" s="47"/>
      <c r="AG52" s="47"/>
      <c r="AH52" s="47"/>
      <c r="AI52" s="47"/>
      <c r="AJ52" s="47"/>
      <c r="AK52" s="47"/>
      <c r="AL52" s="47"/>
      <c r="AM52" s="47"/>
    </row>
    <row r="53" spans="1:39" x14ac:dyDescent="0.25">
      <c r="A53" s="56" t="s">
        <v>338</v>
      </c>
      <c r="B53" s="57">
        <v>1</v>
      </c>
      <c r="C53" s="58">
        <v>7910.86</v>
      </c>
      <c r="D53" s="55">
        <f t="shared" si="0"/>
        <v>7910.86</v>
      </c>
      <c r="E53" s="57">
        <v>0.2</v>
      </c>
      <c r="F53" s="55">
        <f t="shared" si="1"/>
        <v>1582.172</v>
      </c>
      <c r="G53" s="57"/>
      <c r="H53" s="55">
        <f t="shared" si="2"/>
        <v>0</v>
      </c>
      <c r="I53" s="57"/>
      <c r="J53" s="55">
        <f t="shared" si="3"/>
        <v>0</v>
      </c>
      <c r="K53" s="57"/>
      <c r="L53" s="55">
        <f t="shared" si="13"/>
        <v>0</v>
      </c>
      <c r="M53" s="57"/>
      <c r="N53" s="55">
        <f t="shared" si="4"/>
        <v>0</v>
      </c>
      <c r="O53" s="55"/>
      <c r="P53" s="55">
        <f t="shared" si="6"/>
        <v>0</v>
      </c>
      <c r="Q53" s="55">
        <v>0.27</v>
      </c>
      <c r="R53" s="55">
        <f t="shared" si="7"/>
        <v>2135.9322000000002</v>
      </c>
      <c r="S53" s="57"/>
      <c r="T53" s="57"/>
      <c r="U53" s="55">
        <f t="shared" si="8"/>
        <v>11628.964199999999</v>
      </c>
      <c r="V53" s="55">
        <f t="shared" si="15"/>
        <v>501.03580000000147</v>
      </c>
      <c r="W53" s="54">
        <v>80</v>
      </c>
      <c r="X53" s="55">
        <f t="shared" si="9"/>
        <v>9704</v>
      </c>
      <c r="Y53" s="54">
        <v>80</v>
      </c>
      <c r="Z53" s="55">
        <f t="shared" si="10"/>
        <v>9704</v>
      </c>
      <c r="AA53" s="55">
        <f t="shared" si="11"/>
        <v>31538</v>
      </c>
      <c r="AB53" s="55">
        <f t="shared" si="5"/>
        <v>20568.236000000001</v>
      </c>
      <c r="AC53" s="55">
        <f t="shared" si="12"/>
        <v>399024.23599999998</v>
      </c>
      <c r="AD53" s="47"/>
      <c r="AE53" s="47"/>
      <c r="AF53" s="47"/>
      <c r="AG53" s="47"/>
      <c r="AH53" s="47"/>
      <c r="AI53" s="47"/>
      <c r="AJ53" s="47"/>
      <c r="AK53" s="47"/>
      <c r="AL53" s="47"/>
      <c r="AM53" s="47"/>
    </row>
    <row r="54" spans="1:39" x14ac:dyDescent="0.25">
      <c r="A54" s="56" t="s">
        <v>338</v>
      </c>
      <c r="B54" s="57">
        <v>1</v>
      </c>
      <c r="C54" s="58">
        <v>7910.86</v>
      </c>
      <c r="D54" s="55">
        <f t="shared" si="0"/>
        <v>7910.86</v>
      </c>
      <c r="E54" s="57">
        <v>0.15</v>
      </c>
      <c r="F54" s="55">
        <f t="shared" si="1"/>
        <v>1186.6289999999999</v>
      </c>
      <c r="G54" s="57"/>
      <c r="H54" s="55">
        <f t="shared" si="2"/>
        <v>0</v>
      </c>
      <c r="I54" s="57"/>
      <c r="J54" s="55">
        <f t="shared" si="3"/>
        <v>0</v>
      </c>
      <c r="K54" s="57"/>
      <c r="L54" s="55">
        <f t="shared" si="13"/>
        <v>0</v>
      </c>
      <c r="M54" s="57"/>
      <c r="N54" s="55">
        <f t="shared" si="4"/>
        <v>0</v>
      </c>
      <c r="O54" s="55"/>
      <c r="P54" s="55">
        <f t="shared" si="6"/>
        <v>0</v>
      </c>
      <c r="Q54" s="55">
        <v>0.27</v>
      </c>
      <c r="R54" s="55">
        <f t="shared" si="7"/>
        <v>2135.9322000000002</v>
      </c>
      <c r="S54" s="57"/>
      <c r="T54" s="57"/>
      <c r="U54" s="55">
        <f t="shared" si="8"/>
        <v>11233.421200000001</v>
      </c>
      <c r="V54" s="55">
        <f t="shared" si="15"/>
        <v>896.57879999999932</v>
      </c>
      <c r="W54" s="54">
        <v>80</v>
      </c>
      <c r="X54" s="55">
        <f t="shared" si="9"/>
        <v>9704</v>
      </c>
      <c r="Y54" s="54">
        <v>80</v>
      </c>
      <c r="Z54" s="55">
        <f t="shared" si="10"/>
        <v>9704</v>
      </c>
      <c r="AA54" s="55">
        <f t="shared" si="11"/>
        <v>31538</v>
      </c>
      <c r="AB54" s="55">
        <f t="shared" si="5"/>
        <v>20568.236000000001</v>
      </c>
      <c r="AC54" s="55">
        <f t="shared" si="12"/>
        <v>399024.23599999998</v>
      </c>
      <c r="AD54" s="47"/>
      <c r="AE54" s="47"/>
      <c r="AF54" s="47"/>
      <c r="AG54" s="47"/>
      <c r="AH54" s="47"/>
      <c r="AI54" s="47"/>
      <c r="AJ54" s="47"/>
      <c r="AK54" s="47"/>
      <c r="AL54" s="47"/>
      <c r="AM54" s="47"/>
    </row>
    <row r="55" spans="1:39" x14ac:dyDescent="0.25">
      <c r="A55" s="56" t="s">
        <v>338</v>
      </c>
      <c r="B55" s="57">
        <v>1</v>
      </c>
      <c r="C55" s="58">
        <v>7910.86</v>
      </c>
      <c r="D55" s="55">
        <f t="shared" si="0"/>
        <v>7910.86</v>
      </c>
      <c r="E55" s="57">
        <v>0.2</v>
      </c>
      <c r="F55" s="55">
        <f t="shared" si="1"/>
        <v>1582.172</v>
      </c>
      <c r="G55" s="57"/>
      <c r="H55" s="55">
        <f t="shared" si="2"/>
        <v>0</v>
      </c>
      <c r="I55" s="57"/>
      <c r="J55" s="55">
        <f t="shared" si="3"/>
        <v>0</v>
      </c>
      <c r="K55" s="57"/>
      <c r="L55" s="55">
        <f t="shared" si="13"/>
        <v>0</v>
      </c>
      <c r="M55" s="57"/>
      <c r="N55" s="55">
        <f t="shared" si="4"/>
        <v>0</v>
      </c>
      <c r="O55" s="55"/>
      <c r="P55" s="55">
        <f t="shared" si="6"/>
        <v>0</v>
      </c>
      <c r="Q55" s="55">
        <v>0.27</v>
      </c>
      <c r="R55" s="55">
        <f t="shared" si="7"/>
        <v>2135.9322000000002</v>
      </c>
      <c r="S55" s="57"/>
      <c r="T55" s="57"/>
      <c r="U55" s="55">
        <f t="shared" si="8"/>
        <v>11628.964199999999</v>
      </c>
      <c r="V55" s="55">
        <f t="shared" si="15"/>
        <v>501.03580000000147</v>
      </c>
      <c r="W55" s="54">
        <v>80</v>
      </c>
      <c r="X55" s="55">
        <f t="shared" si="9"/>
        <v>9704</v>
      </c>
      <c r="Y55" s="54">
        <v>80</v>
      </c>
      <c r="Z55" s="55">
        <f t="shared" si="10"/>
        <v>9704</v>
      </c>
      <c r="AA55" s="55">
        <f t="shared" si="11"/>
        <v>31538</v>
      </c>
      <c r="AB55" s="55">
        <f t="shared" si="5"/>
        <v>20568.236000000001</v>
      </c>
      <c r="AC55" s="55">
        <f t="shared" si="12"/>
        <v>399024.23599999998</v>
      </c>
      <c r="AD55" s="47"/>
      <c r="AE55" s="47"/>
      <c r="AF55" s="47"/>
      <c r="AG55" s="47"/>
      <c r="AH55" s="47"/>
      <c r="AI55" s="47"/>
      <c r="AJ55" s="47"/>
      <c r="AK55" s="47"/>
      <c r="AL55" s="47"/>
      <c r="AM55" s="47"/>
    </row>
    <row r="56" spans="1:39" x14ac:dyDescent="0.25">
      <c r="A56" s="56" t="s">
        <v>338</v>
      </c>
      <c r="B56" s="57">
        <v>1</v>
      </c>
      <c r="C56" s="58">
        <v>7910.86</v>
      </c>
      <c r="D56" s="55">
        <f t="shared" si="0"/>
        <v>7910.86</v>
      </c>
      <c r="E56" s="57">
        <v>0.15</v>
      </c>
      <c r="F56" s="55">
        <f t="shared" si="1"/>
        <v>1186.6289999999999</v>
      </c>
      <c r="G56" s="57"/>
      <c r="H56" s="55">
        <f t="shared" si="2"/>
        <v>0</v>
      </c>
      <c r="I56" s="57"/>
      <c r="J56" s="55">
        <f t="shared" si="3"/>
        <v>0</v>
      </c>
      <c r="K56" s="57"/>
      <c r="L56" s="55">
        <f t="shared" si="13"/>
        <v>0</v>
      </c>
      <c r="M56" s="57"/>
      <c r="N56" s="55">
        <f t="shared" si="4"/>
        <v>0</v>
      </c>
      <c r="O56" s="55"/>
      <c r="P56" s="55">
        <f t="shared" si="6"/>
        <v>0</v>
      </c>
      <c r="Q56" s="55">
        <v>0.27</v>
      </c>
      <c r="R56" s="55">
        <f t="shared" si="7"/>
        <v>2135.9322000000002</v>
      </c>
      <c r="S56" s="57"/>
      <c r="T56" s="57"/>
      <c r="U56" s="55">
        <f t="shared" si="8"/>
        <v>11233.421200000001</v>
      </c>
      <c r="V56" s="55">
        <f t="shared" si="15"/>
        <v>896.57879999999932</v>
      </c>
      <c r="W56" s="54">
        <v>80</v>
      </c>
      <c r="X56" s="55">
        <f t="shared" si="9"/>
        <v>9704</v>
      </c>
      <c r="Y56" s="54">
        <v>80</v>
      </c>
      <c r="Z56" s="55">
        <f t="shared" si="10"/>
        <v>9704</v>
      </c>
      <c r="AA56" s="55">
        <f t="shared" si="11"/>
        <v>31538</v>
      </c>
      <c r="AB56" s="55">
        <f t="shared" si="5"/>
        <v>20568.236000000001</v>
      </c>
      <c r="AC56" s="55">
        <f t="shared" si="12"/>
        <v>399024.23599999998</v>
      </c>
      <c r="AD56" s="47"/>
      <c r="AE56" s="47"/>
      <c r="AF56" s="47"/>
      <c r="AG56" s="47"/>
      <c r="AH56" s="47"/>
      <c r="AI56" s="47"/>
      <c r="AJ56" s="47"/>
      <c r="AK56" s="47"/>
      <c r="AL56" s="47"/>
      <c r="AM56" s="47"/>
    </row>
    <row r="57" spans="1:39" x14ac:dyDescent="0.25">
      <c r="A57" s="56" t="s">
        <v>338</v>
      </c>
      <c r="B57" s="57">
        <v>1</v>
      </c>
      <c r="C57" s="58">
        <v>7910.86</v>
      </c>
      <c r="D57" s="55">
        <f t="shared" si="0"/>
        <v>7910.86</v>
      </c>
      <c r="E57" s="57">
        <v>0.2</v>
      </c>
      <c r="F57" s="55">
        <f t="shared" si="1"/>
        <v>1582.172</v>
      </c>
      <c r="G57" s="57"/>
      <c r="H57" s="55">
        <f t="shared" si="2"/>
        <v>0</v>
      </c>
      <c r="I57" s="57"/>
      <c r="J57" s="55">
        <f t="shared" si="3"/>
        <v>0</v>
      </c>
      <c r="K57" s="57"/>
      <c r="L57" s="55">
        <f t="shared" si="13"/>
        <v>0</v>
      </c>
      <c r="M57" s="57"/>
      <c r="N57" s="55">
        <f t="shared" si="4"/>
        <v>0</v>
      </c>
      <c r="O57" s="55"/>
      <c r="P57" s="55">
        <f t="shared" si="6"/>
        <v>0</v>
      </c>
      <c r="Q57" s="55">
        <v>0.27</v>
      </c>
      <c r="R57" s="55">
        <f t="shared" si="7"/>
        <v>2135.9322000000002</v>
      </c>
      <c r="S57" s="57"/>
      <c r="T57" s="57"/>
      <c r="U57" s="55">
        <f t="shared" si="8"/>
        <v>11628.964199999999</v>
      </c>
      <c r="V57" s="55">
        <f t="shared" si="15"/>
        <v>501.03580000000147</v>
      </c>
      <c r="W57" s="54">
        <v>80</v>
      </c>
      <c r="X57" s="55">
        <f t="shared" si="9"/>
        <v>9704</v>
      </c>
      <c r="Y57" s="54">
        <v>80</v>
      </c>
      <c r="Z57" s="55">
        <f t="shared" si="10"/>
        <v>9704</v>
      </c>
      <c r="AA57" s="55">
        <f t="shared" si="11"/>
        <v>31538</v>
      </c>
      <c r="AB57" s="55">
        <f t="shared" si="5"/>
        <v>20568.236000000001</v>
      </c>
      <c r="AC57" s="55">
        <f t="shared" si="12"/>
        <v>399024.23599999998</v>
      </c>
      <c r="AD57" s="47"/>
      <c r="AE57" s="47"/>
      <c r="AF57" s="47"/>
      <c r="AG57" s="47"/>
      <c r="AH57" s="47"/>
      <c r="AI57" s="47"/>
      <c r="AJ57" s="47"/>
      <c r="AK57" s="47"/>
      <c r="AL57" s="47"/>
      <c r="AM57" s="47"/>
    </row>
    <row r="58" spans="1:39" x14ac:dyDescent="0.25">
      <c r="A58" s="56" t="s">
        <v>338</v>
      </c>
      <c r="B58" s="57">
        <v>1</v>
      </c>
      <c r="C58" s="58">
        <v>7910.86</v>
      </c>
      <c r="D58" s="55">
        <f t="shared" si="0"/>
        <v>7910.86</v>
      </c>
      <c r="E58" s="57">
        <v>0.15</v>
      </c>
      <c r="F58" s="55">
        <f t="shared" si="1"/>
        <v>1186.6289999999999</v>
      </c>
      <c r="G58" s="57"/>
      <c r="H58" s="55">
        <f t="shared" si="2"/>
        <v>0</v>
      </c>
      <c r="I58" s="57"/>
      <c r="J58" s="55">
        <f t="shared" si="3"/>
        <v>0</v>
      </c>
      <c r="K58" s="57"/>
      <c r="L58" s="55">
        <f t="shared" si="13"/>
        <v>0</v>
      </c>
      <c r="M58" s="57"/>
      <c r="N58" s="55">
        <f t="shared" si="4"/>
        <v>0</v>
      </c>
      <c r="O58" s="55"/>
      <c r="P58" s="55">
        <f t="shared" si="6"/>
        <v>0</v>
      </c>
      <c r="Q58" s="55">
        <v>0.27</v>
      </c>
      <c r="R58" s="55">
        <f t="shared" si="7"/>
        <v>2135.9322000000002</v>
      </c>
      <c r="S58" s="57"/>
      <c r="T58" s="57"/>
      <c r="U58" s="55">
        <f t="shared" si="8"/>
        <v>11233.421200000001</v>
      </c>
      <c r="V58" s="55">
        <f t="shared" si="15"/>
        <v>896.57879999999932</v>
      </c>
      <c r="W58" s="54">
        <v>80</v>
      </c>
      <c r="X58" s="55">
        <f t="shared" si="9"/>
        <v>9704</v>
      </c>
      <c r="Y58" s="54">
        <v>80</v>
      </c>
      <c r="Z58" s="55">
        <f t="shared" si="10"/>
        <v>9704</v>
      </c>
      <c r="AA58" s="55">
        <f t="shared" si="11"/>
        <v>31538</v>
      </c>
      <c r="AB58" s="55">
        <f t="shared" si="5"/>
        <v>20568.236000000001</v>
      </c>
      <c r="AC58" s="55">
        <f t="shared" si="12"/>
        <v>399024.23599999998</v>
      </c>
      <c r="AD58" s="47"/>
      <c r="AE58" s="47"/>
      <c r="AF58" s="47"/>
      <c r="AG58" s="47"/>
      <c r="AH58" s="47"/>
      <c r="AI58" s="47"/>
      <c r="AJ58" s="47"/>
      <c r="AK58" s="47"/>
      <c r="AL58" s="47"/>
      <c r="AM58" s="47"/>
    </row>
    <row r="59" spans="1:39" x14ac:dyDescent="0.25">
      <c r="A59" s="56" t="s">
        <v>338</v>
      </c>
      <c r="B59" s="57">
        <v>1</v>
      </c>
      <c r="C59" s="58">
        <v>7910.86</v>
      </c>
      <c r="D59" s="55">
        <f t="shared" si="0"/>
        <v>7910.86</v>
      </c>
      <c r="E59" s="57">
        <v>0.15</v>
      </c>
      <c r="F59" s="55">
        <f t="shared" si="1"/>
        <v>1186.6289999999999</v>
      </c>
      <c r="G59" s="57"/>
      <c r="H59" s="55">
        <f t="shared" si="2"/>
        <v>0</v>
      </c>
      <c r="I59" s="57"/>
      <c r="J59" s="55">
        <f t="shared" si="3"/>
        <v>0</v>
      </c>
      <c r="K59" s="57"/>
      <c r="L59" s="55">
        <f t="shared" si="13"/>
        <v>0</v>
      </c>
      <c r="M59" s="57"/>
      <c r="N59" s="55">
        <f t="shared" si="4"/>
        <v>0</v>
      </c>
      <c r="O59" s="55"/>
      <c r="P59" s="55">
        <f t="shared" si="6"/>
        <v>0</v>
      </c>
      <c r="Q59" s="55">
        <v>0.27</v>
      </c>
      <c r="R59" s="55">
        <f t="shared" si="7"/>
        <v>2135.9322000000002</v>
      </c>
      <c r="S59" s="57"/>
      <c r="T59" s="57"/>
      <c r="U59" s="55">
        <f t="shared" si="8"/>
        <v>11233.421200000001</v>
      </c>
      <c r="V59" s="55">
        <f t="shared" si="15"/>
        <v>896.57879999999932</v>
      </c>
      <c r="W59" s="54">
        <v>80</v>
      </c>
      <c r="X59" s="55">
        <f t="shared" si="9"/>
        <v>9704</v>
      </c>
      <c r="Y59" s="54">
        <v>80</v>
      </c>
      <c r="Z59" s="55">
        <f t="shared" si="10"/>
        <v>9704</v>
      </c>
      <c r="AA59" s="55">
        <f t="shared" si="11"/>
        <v>31538</v>
      </c>
      <c r="AB59" s="55">
        <f t="shared" si="5"/>
        <v>20568.236000000001</v>
      </c>
      <c r="AC59" s="55">
        <f t="shared" si="12"/>
        <v>399024.23599999998</v>
      </c>
      <c r="AD59" s="47"/>
      <c r="AE59" s="47"/>
      <c r="AF59" s="47"/>
      <c r="AG59" s="47"/>
      <c r="AH59" s="47"/>
      <c r="AI59" s="47"/>
      <c r="AJ59" s="47"/>
      <c r="AK59" s="47"/>
      <c r="AL59" s="47"/>
      <c r="AM59" s="47"/>
    </row>
    <row r="60" spans="1:39" x14ac:dyDescent="0.25">
      <c r="A60" s="56" t="s">
        <v>338</v>
      </c>
      <c r="B60" s="57">
        <v>1</v>
      </c>
      <c r="C60" s="58">
        <v>7910.86</v>
      </c>
      <c r="D60" s="55">
        <f t="shared" si="0"/>
        <v>7910.86</v>
      </c>
      <c r="E60" s="57">
        <v>0.15</v>
      </c>
      <c r="F60" s="55">
        <f t="shared" si="1"/>
        <v>1186.6289999999999</v>
      </c>
      <c r="G60" s="57"/>
      <c r="H60" s="55">
        <f t="shared" si="2"/>
        <v>0</v>
      </c>
      <c r="I60" s="57"/>
      <c r="J60" s="55">
        <f t="shared" si="3"/>
        <v>0</v>
      </c>
      <c r="K60" s="57"/>
      <c r="L60" s="55">
        <f t="shared" si="13"/>
        <v>0</v>
      </c>
      <c r="M60" s="57"/>
      <c r="N60" s="55">
        <f t="shared" si="4"/>
        <v>0</v>
      </c>
      <c r="O60" s="55"/>
      <c r="P60" s="55">
        <f t="shared" si="6"/>
        <v>0</v>
      </c>
      <c r="Q60" s="55">
        <v>0.27</v>
      </c>
      <c r="R60" s="55">
        <f t="shared" si="7"/>
        <v>2135.9322000000002</v>
      </c>
      <c r="S60" s="57"/>
      <c r="T60" s="57"/>
      <c r="U60" s="55">
        <f t="shared" si="8"/>
        <v>11233.421200000001</v>
      </c>
      <c r="V60" s="55">
        <f t="shared" si="15"/>
        <v>896.57879999999932</v>
      </c>
      <c r="W60" s="54">
        <v>80</v>
      </c>
      <c r="X60" s="55">
        <f t="shared" si="9"/>
        <v>9704</v>
      </c>
      <c r="Y60" s="54">
        <v>80</v>
      </c>
      <c r="Z60" s="55">
        <f t="shared" si="10"/>
        <v>9704</v>
      </c>
      <c r="AA60" s="55">
        <f t="shared" si="11"/>
        <v>31538</v>
      </c>
      <c r="AB60" s="55">
        <f t="shared" si="5"/>
        <v>20568.236000000001</v>
      </c>
      <c r="AC60" s="55">
        <f t="shared" si="12"/>
        <v>399024.23599999998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</row>
    <row r="61" spans="1:39" x14ac:dyDescent="0.25">
      <c r="A61" s="56" t="s">
        <v>338</v>
      </c>
      <c r="B61" s="57">
        <v>1</v>
      </c>
      <c r="C61" s="58">
        <v>7910.86</v>
      </c>
      <c r="D61" s="55">
        <f t="shared" si="0"/>
        <v>7910.86</v>
      </c>
      <c r="E61" s="57">
        <v>0.15</v>
      </c>
      <c r="F61" s="55">
        <f t="shared" si="1"/>
        <v>1186.6289999999999</v>
      </c>
      <c r="G61" s="57"/>
      <c r="H61" s="55">
        <f t="shared" si="2"/>
        <v>0</v>
      </c>
      <c r="I61" s="57"/>
      <c r="J61" s="55">
        <f t="shared" si="3"/>
        <v>0</v>
      </c>
      <c r="K61" s="57"/>
      <c r="L61" s="55">
        <f t="shared" si="13"/>
        <v>0</v>
      </c>
      <c r="M61" s="57"/>
      <c r="N61" s="55">
        <f t="shared" si="4"/>
        <v>0</v>
      </c>
      <c r="O61" s="55"/>
      <c r="P61" s="55">
        <f t="shared" si="6"/>
        <v>0</v>
      </c>
      <c r="Q61" s="55">
        <v>0.27</v>
      </c>
      <c r="R61" s="55">
        <f t="shared" si="7"/>
        <v>2135.9322000000002</v>
      </c>
      <c r="S61" s="57"/>
      <c r="T61" s="57"/>
      <c r="U61" s="55">
        <f t="shared" si="8"/>
        <v>11233.421200000001</v>
      </c>
      <c r="V61" s="55">
        <f t="shared" si="15"/>
        <v>896.57879999999932</v>
      </c>
      <c r="W61" s="54">
        <v>80</v>
      </c>
      <c r="X61" s="55">
        <f t="shared" si="9"/>
        <v>9704</v>
      </c>
      <c r="Y61" s="54">
        <v>80</v>
      </c>
      <c r="Z61" s="55">
        <f t="shared" si="10"/>
        <v>9704</v>
      </c>
      <c r="AA61" s="55">
        <f t="shared" si="11"/>
        <v>31538</v>
      </c>
      <c r="AB61" s="55">
        <f t="shared" si="5"/>
        <v>20568.236000000001</v>
      </c>
      <c r="AC61" s="55">
        <f t="shared" si="12"/>
        <v>399024.23599999998</v>
      </c>
      <c r="AD61" s="47"/>
      <c r="AE61" s="47"/>
      <c r="AF61" s="47"/>
      <c r="AG61" s="47"/>
      <c r="AH61" s="47"/>
      <c r="AI61" s="47"/>
      <c r="AJ61" s="47"/>
      <c r="AK61" s="47"/>
      <c r="AL61" s="47"/>
      <c r="AM61" s="47"/>
    </row>
    <row r="62" spans="1:39" x14ac:dyDescent="0.25">
      <c r="A62" s="56" t="s">
        <v>339</v>
      </c>
      <c r="B62" s="57">
        <v>0.5</v>
      </c>
      <c r="C62" s="58">
        <v>9086.24</v>
      </c>
      <c r="D62" s="55">
        <f t="shared" si="0"/>
        <v>4543.12</v>
      </c>
      <c r="E62" s="57"/>
      <c r="F62" s="55">
        <f t="shared" si="1"/>
        <v>0</v>
      </c>
      <c r="G62" s="57"/>
      <c r="H62" s="55">
        <f t="shared" si="2"/>
        <v>0</v>
      </c>
      <c r="I62" s="57"/>
      <c r="J62" s="55">
        <f t="shared" si="3"/>
        <v>0</v>
      </c>
      <c r="K62" s="57"/>
      <c r="L62" s="55">
        <f t="shared" si="13"/>
        <v>0</v>
      </c>
      <c r="M62" s="57"/>
      <c r="N62" s="55">
        <f t="shared" si="4"/>
        <v>0</v>
      </c>
      <c r="O62" s="55"/>
      <c r="P62" s="55">
        <f t="shared" si="6"/>
        <v>0</v>
      </c>
      <c r="Q62" s="55">
        <v>0.27</v>
      </c>
      <c r="R62" s="55">
        <f t="shared" si="7"/>
        <v>1226.6424</v>
      </c>
      <c r="S62" s="57"/>
      <c r="T62" s="57"/>
      <c r="U62" s="55">
        <f t="shared" si="8"/>
        <v>5769.7623999999996</v>
      </c>
      <c r="V62" s="55">
        <f t="shared" si="15"/>
        <v>295.23760000000038</v>
      </c>
      <c r="W62" s="54">
        <v>80</v>
      </c>
      <c r="X62" s="55">
        <f t="shared" si="9"/>
        <v>4852</v>
      </c>
      <c r="Y62" s="54">
        <v>80</v>
      </c>
      <c r="Z62" s="55">
        <f t="shared" si="10"/>
        <v>4852</v>
      </c>
      <c r="AA62" s="55">
        <f t="shared" si="11"/>
        <v>15769</v>
      </c>
      <c r="AB62" s="55">
        <f>D62*2.6</f>
        <v>11812.112000000001</v>
      </c>
      <c r="AC62" s="55">
        <f t="shared" si="12"/>
        <v>201040.11199999999</v>
      </c>
      <c r="AD62" s="47"/>
      <c r="AE62" s="47"/>
      <c r="AF62" s="47"/>
      <c r="AG62" s="47"/>
      <c r="AH62" s="47"/>
      <c r="AI62" s="47"/>
      <c r="AJ62" s="47"/>
      <c r="AK62" s="47"/>
      <c r="AL62" s="47"/>
      <c r="AM62" s="47"/>
    </row>
    <row r="63" spans="1:39" x14ac:dyDescent="0.25">
      <c r="A63" s="56" t="s">
        <v>340</v>
      </c>
      <c r="B63" s="57">
        <v>1</v>
      </c>
      <c r="C63" s="58">
        <v>9753.1200000000008</v>
      </c>
      <c r="D63" s="55">
        <f t="shared" si="0"/>
        <v>9753.1200000000008</v>
      </c>
      <c r="E63" s="57">
        <v>0.3</v>
      </c>
      <c r="F63" s="55">
        <f t="shared" si="1"/>
        <v>2925.9360000000001</v>
      </c>
      <c r="G63" s="57"/>
      <c r="H63" s="55">
        <f t="shared" si="2"/>
        <v>0</v>
      </c>
      <c r="I63" s="57"/>
      <c r="J63" s="55">
        <f t="shared" si="3"/>
        <v>0</v>
      </c>
      <c r="K63" s="57"/>
      <c r="L63" s="55">
        <f t="shared" si="13"/>
        <v>0</v>
      </c>
      <c r="M63" s="57">
        <v>0.3</v>
      </c>
      <c r="N63" s="55">
        <f t="shared" si="4"/>
        <v>2925.9360000000001</v>
      </c>
      <c r="O63" s="55"/>
      <c r="P63" s="55">
        <f t="shared" si="6"/>
        <v>0</v>
      </c>
      <c r="Q63" s="55">
        <v>0.27</v>
      </c>
      <c r="R63" s="55">
        <f t="shared" si="7"/>
        <v>2633.3424000000005</v>
      </c>
      <c r="S63" s="57"/>
      <c r="T63" s="57"/>
      <c r="U63" s="55">
        <f t="shared" si="8"/>
        <v>18238.3344</v>
      </c>
      <c r="V63" s="55">
        <v>0</v>
      </c>
      <c r="W63" s="54">
        <v>80</v>
      </c>
      <c r="X63" s="55">
        <f t="shared" si="9"/>
        <v>14590.667519999999</v>
      </c>
      <c r="Y63" s="54">
        <v>80</v>
      </c>
      <c r="Z63" s="55">
        <f t="shared" si="10"/>
        <v>14590.667519999999</v>
      </c>
      <c r="AA63" s="55">
        <f t="shared" si="11"/>
        <v>47419.669440000005</v>
      </c>
      <c r="AB63" s="55">
        <f t="shared" si="5"/>
        <v>25358.112000000005</v>
      </c>
      <c r="AC63" s="55">
        <f t="shared" si="12"/>
        <v>594394.14528000006</v>
      </c>
      <c r="AD63" s="47"/>
      <c r="AE63" s="47"/>
      <c r="AF63" s="47"/>
      <c r="AG63" s="47"/>
      <c r="AH63" s="47"/>
      <c r="AI63" s="47"/>
      <c r="AJ63" s="47"/>
      <c r="AK63" s="47"/>
      <c r="AL63" s="47"/>
      <c r="AM63" s="47"/>
    </row>
    <row r="64" spans="1:39" x14ac:dyDescent="0.25">
      <c r="A64" s="56" t="s">
        <v>341</v>
      </c>
      <c r="B64" s="57">
        <v>1</v>
      </c>
      <c r="C64" s="58">
        <v>9753.1200000000008</v>
      </c>
      <c r="D64" s="55">
        <f t="shared" si="0"/>
        <v>9753.1200000000008</v>
      </c>
      <c r="E64" s="57">
        <v>0.3</v>
      </c>
      <c r="F64" s="55">
        <f t="shared" si="1"/>
        <v>2925.9360000000001</v>
      </c>
      <c r="G64" s="57"/>
      <c r="H64" s="55">
        <f t="shared" si="2"/>
        <v>0</v>
      </c>
      <c r="I64" s="57"/>
      <c r="J64" s="55">
        <f t="shared" si="3"/>
        <v>0</v>
      </c>
      <c r="K64" s="57"/>
      <c r="L64" s="55">
        <f t="shared" si="13"/>
        <v>0</v>
      </c>
      <c r="M64" s="57">
        <v>0.3</v>
      </c>
      <c r="N64" s="55">
        <f t="shared" si="4"/>
        <v>2925.9360000000001</v>
      </c>
      <c r="O64" s="55"/>
      <c r="P64" s="55">
        <f t="shared" si="6"/>
        <v>0</v>
      </c>
      <c r="Q64" s="55">
        <v>0.27</v>
      </c>
      <c r="R64" s="55">
        <f t="shared" si="7"/>
        <v>2633.3424000000005</v>
      </c>
      <c r="S64" s="57"/>
      <c r="T64" s="57"/>
      <c r="U64" s="55">
        <f t="shared" si="8"/>
        <v>18238.3344</v>
      </c>
      <c r="V64" s="55">
        <v>0</v>
      </c>
      <c r="W64" s="54">
        <v>80</v>
      </c>
      <c r="X64" s="55">
        <f t="shared" si="9"/>
        <v>14590.667519999999</v>
      </c>
      <c r="Y64" s="54">
        <v>80</v>
      </c>
      <c r="Z64" s="55">
        <f t="shared" si="10"/>
        <v>14590.667519999999</v>
      </c>
      <c r="AA64" s="55">
        <f t="shared" si="11"/>
        <v>47419.669440000005</v>
      </c>
      <c r="AB64" s="55">
        <f t="shared" si="5"/>
        <v>25358.112000000005</v>
      </c>
      <c r="AC64" s="55">
        <f t="shared" si="12"/>
        <v>594394.14528000006</v>
      </c>
      <c r="AD64" s="47"/>
      <c r="AE64" s="47"/>
      <c r="AF64" s="47"/>
      <c r="AG64" s="47"/>
      <c r="AH64" s="47"/>
      <c r="AI64" s="47"/>
      <c r="AJ64" s="47"/>
      <c r="AK64" s="47"/>
      <c r="AL64" s="47"/>
      <c r="AM64" s="47"/>
    </row>
    <row r="65" spans="1:39" x14ac:dyDescent="0.25">
      <c r="A65" s="56" t="s">
        <v>342</v>
      </c>
      <c r="B65" s="57">
        <v>1</v>
      </c>
      <c r="C65" s="58">
        <v>11920.48</v>
      </c>
      <c r="D65" s="55">
        <f t="shared" si="0"/>
        <v>11920.48</v>
      </c>
      <c r="E65" s="57">
        <v>0.3</v>
      </c>
      <c r="F65" s="55">
        <f t="shared" si="1"/>
        <v>3576.1439999999998</v>
      </c>
      <c r="G65" s="57"/>
      <c r="H65" s="55">
        <f t="shared" si="2"/>
        <v>0</v>
      </c>
      <c r="I65" s="57"/>
      <c r="J65" s="55">
        <f t="shared" si="3"/>
        <v>0</v>
      </c>
      <c r="K65" s="57"/>
      <c r="L65" s="55">
        <f t="shared" si="13"/>
        <v>0</v>
      </c>
      <c r="M65" s="57">
        <v>0.5</v>
      </c>
      <c r="N65" s="55">
        <f t="shared" si="4"/>
        <v>5960.24</v>
      </c>
      <c r="O65" s="55"/>
      <c r="P65" s="55">
        <f t="shared" si="6"/>
        <v>0</v>
      </c>
      <c r="Q65" s="55">
        <v>0.27</v>
      </c>
      <c r="R65" s="55">
        <f t="shared" si="7"/>
        <v>3218.5296000000003</v>
      </c>
      <c r="S65" s="57"/>
      <c r="T65" s="57"/>
      <c r="U65" s="55">
        <f t="shared" si="8"/>
        <v>24675.393600000003</v>
      </c>
      <c r="V65" s="55">
        <v>0</v>
      </c>
      <c r="W65" s="54">
        <v>80</v>
      </c>
      <c r="X65" s="55">
        <f t="shared" si="9"/>
        <v>19740.314880000005</v>
      </c>
      <c r="Y65" s="54">
        <v>80</v>
      </c>
      <c r="Z65" s="55">
        <f t="shared" si="10"/>
        <v>19740.314880000005</v>
      </c>
      <c r="AA65" s="55">
        <f t="shared" si="11"/>
        <v>64156.023360000007</v>
      </c>
      <c r="AB65" s="55">
        <f t="shared" si="5"/>
        <v>30993.248</v>
      </c>
      <c r="AC65" s="55">
        <f t="shared" si="12"/>
        <v>800865.52832000016</v>
      </c>
      <c r="AD65" s="47"/>
      <c r="AE65" s="47"/>
      <c r="AF65" s="47"/>
      <c r="AG65" s="47"/>
      <c r="AH65" s="47"/>
      <c r="AI65" s="47"/>
      <c r="AJ65" s="47"/>
      <c r="AK65" s="47"/>
      <c r="AL65" s="47"/>
      <c r="AM65" s="47"/>
    </row>
    <row r="66" spans="1:39" x14ac:dyDescent="0.25">
      <c r="A66" s="56" t="s">
        <v>343</v>
      </c>
      <c r="B66" s="57">
        <v>0.5</v>
      </c>
      <c r="C66" s="58">
        <v>11920.48</v>
      </c>
      <c r="D66" s="55">
        <f t="shared" si="0"/>
        <v>5960.24</v>
      </c>
      <c r="E66" s="57"/>
      <c r="F66" s="55">
        <f t="shared" si="1"/>
        <v>0</v>
      </c>
      <c r="G66" s="57"/>
      <c r="H66" s="55">
        <f t="shared" si="2"/>
        <v>0</v>
      </c>
      <c r="I66" s="57"/>
      <c r="J66" s="55">
        <f t="shared" si="3"/>
        <v>0</v>
      </c>
      <c r="K66" s="57"/>
      <c r="L66" s="55">
        <f t="shared" si="13"/>
        <v>0</v>
      </c>
      <c r="M66" s="57"/>
      <c r="N66" s="55">
        <f t="shared" si="4"/>
        <v>0</v>
      </c>
      <c r="O66" s="55"/>
      <c r="P66" s="55">
        <f t="shared" si="6"/>
        <v>0</v>
      </c>
      <c r="Q66" s="55">
        <v>0.27</v>
      </c>
      <c r="R66" s="55">
        <f t="shared" si="7"/>
        <v>1609.2648000000002</v>
      </c>
      <c r="S66" s="57"/>
      <c r="T66" s="57"/>
      <c r="U66" s="55">
        <f t="shared" si="8"/>
        <v>7569.5047999999997</v>
      </c>
      <c r="V66" s="55">
        <v>0</v>
      </c>
      <c r="W66" s="54">
        <v>80</v>
      </c>
      <c r="X66" s="55">
        <f t="shared" si="9"/>
        <v>6055.6038399999998</v>
      </c>
      <c r="Y66" s="54">
        <v>80</v>
      </c>
      <c r="Z66" s="55">
        <f t="shared" si="10"/>
        <v>6055.6038399999998</v>
      </c>
      <c r="AA66" s="55">
        <f t="shared" si="11"/>
        <v>19680.712479999998</v>
      </c>
      <c r="AB66" s="55">
        <f t="shared" si="5"/>
        <v>15496.624</v>
      </c>
      <c r="AC66" s="55">
        <f t="shared" si="12"/>
        <v>251665.17375999998</v>
      </c>
      <c r="AD66" s="47"/>
      <c r="AE66" s="47"/>
      <c r="AF66" s="47"/>
      <c r="AG66" s="47"/>
      <c r="AH66" s="47"/>
      <c r="AI66" s="47"/>
      <c r="AJ66" s="47"/>
      <c r="AK66" s="47"/>
      <c r="AL66" s="47"/>
      <c r="AM66" s="47"/>
    </row>
    <row r="67" spans="1:39" x14ac:dyDescent="0.25">
      <c r="A67" s="56" t="s">
        <v>344</v>
      </c>
      <c r="B67" s="57">
        <v>1</v>
      </c>
      <c r="C67" s="58">
        <v>8560.0300000000007</v>
      </c>
      <c r="D67" s="55">
        <f t="shared" si="0"/>
        <v>8560.0300000000007</v>
      </c>
      <c r="E67" s="57">
        <v>0.2</v>
      </c>
      <c r="F67" s="55">
        <f t="shared" si="1"/>
        <v>1712.0060000000003</v>
      </c>
      <c r="G67" s="57"/>
      <c r="H67" s="55">
        <f t="shared" si="2"/>
        <v>0</v>
      </c>
      <c r="I67" s="57"/>
      <c r="J67" s="55">
        <f t="shared" si="3"/>
        <v>0</v>
      </c>
      <c r="K67" s="57"/>
      <c r="L67" s="55">
        <f t="shared" si="13"/>
        <v>0</v>
      </c>
      <c r="M67" s="57"/>
      <c r="N67" s="55">
        <f t="shared" si="4"/>
        <v>0</v>
      </c>
      <c r="O67" s="55"/>
      <c r="P67" s="55">
        <f t="shared" si="6"/>
        <v>0</v>
      </c>
      <c r="Q67" s="55">
        <v>0.27</v>
      </c>
      <c r="R67" s="55">
        <f t="shared" si="7"/>
        <v>2311.2081000000003</v>
      </c>
      <c r="S67" s="57"/>
      <c r="T67" s="57"/>
      <c r="U67" s="55">
        <f t="shared" si="8"/>
        <v>12583.2441</v>
      </c>
      <c r="V67" s="55">
        <v>0</v>
      </c>
      <c r="W67" s="54">
        <v>80</v>
      </c>
      <c r="X67" s="55">
        <f t="shared" si="9"/>
        <v>10066.59528</v>
      </c>
      <c r="Y67" s="54">
        <v>80</v>
      </c>
      <c r="Z67" s="55">
        <f t="shared" si="10"/>
        <v>10066.59528</v>
      </c>
      <c r="AA67" s="55">
        <f t="shared" si="11"/>
        <v>32716.434660000003</v>
      </c>
      <c r="AB67" s="55">
        <f t="shared" si="5"/>
        <v>22256.078000000001</v>
      </c>
      <c r="AC67" s="55">
        <f t="shared" si="12"/>
        <v>414853.29392000003</v>
      </c>
      <c r="AD67" s="47"/>
      <c r="AE67" s="47"/>
      <c r="AF67" s="47"/>
      <c r="AG67" s="47"/>
      <c r="AH67" s="47"/>
      <c r="AI67" s="47"/>
      <c r="AJ67" s="47"/>
      <c r="AK67" s="47"/>
      <c r="AL67" s="47"/>
      <c r="AM67" s="47"/>
    </row>
    <row r="68" spans="1:39" ht="29.25" x14ac:dyDescent="0.25">
      <c r="A68" s="59" t="s">
        <v>345</v>
      </c>
      <c r="B68" s="59">
        <f>SUM(B13:B67)</f>
        <v>53.55</v>
      </c>
      <c r="C68" s="60">
        <f>SUM(C13:C67)</f>
        <v>592107.04999999993</v>
      </c>
      <c r="D68" s="60">
        <f>SUM(D13:D67)</f>
        <v>588824.74999999988</v>
      </c>
      <c r="E68" s="60"/>
      <c r="F68" s="60">
        <f>SUM(F13:F67)</f>
        <v>134896.05600000001</v>
      </c>
      <c r="G68" s="60"/>
      <c r="H68" s="60">
        <f>SUM(H13:H67)</f>
        <v>25208.064000000006</v>
      </c>
      <c r="I68" s="60"/>
      <c r="J68" s="60">
        <f>SUM(J13:J67)</f>
        <v>0</v>
      </c>
      <c r="K68" s="60"/>
      <c r="L68" s="60">
        <f>SUM(L13:L67)</f>
        <v>15395.55</v>
      </c>
      <c r="M68" s="60"/>
      <c r="N68" s="60">
        <f>SUM(N13:N67)</f>
        <v>44812.112000000001</v>
      </c>
      <c r="O68" s="60"/>
      <c r="P68" s="60">
        <f>SUM(P13:P67)</f>
        <v>9206.07</v>
      </c>
      <c r="Q68" s="60"/>
      <c r="R68" s="60">
        <f>SUM(R13:R67)</f>
        <v>190657.81530000019</v>
      </c>
      <c r="S68" s="60"/>
      <c r="T68" s="60">
        <f>SUM(T13:T67)</f>
        <v>0</v>
      </c>
      <c r="U68" s="60"/>
      <c r="V68" s="60">
        <f>SUM(V13:V67)</f>
        <v>11476.154400000007</v>
      </c>
      <c r="W68" s="60"/>
      <c r="X68" s="60">
        <f>SUM(X13:X67)</f>
        <v>816381.25735999993</v>
      </c>
      <c r="Y68" s="60"/>
      <c r="Z68" s="60">
        <f>SUM(Z13:Z67)</f>
        <v>816381.25735999993</v>
      </c>
      <c r="AA68" s="60">
        <f>SUM(AA13:AA67)</f>
        <v>2653239.0864199996</v>
      </c>
      <c r="AB68" s="60">
        <f>SUM(AB13:AB67)</f>
        <v>1530944.3500000008</v>
      </c>
      <c r="AC68" s="60">
        <f>SUM(AC13:AC67)</f>
        <v>33369813.387040026</v>
      </c>
      <c r="AD68" s="47"/>
      <c r="AE68" s="47"/>
      <c r="AF68" s="47"/>
      <c r="AG68" s="47"/>
      <c r="AH68" s="47"/>
      <c r="AI68" s="47"/>
      <c r="AJ68" s="47"/>
      <c r="AK68" s="47"/>
      <c r="AL68" s="47"/>
      <c r="AM68" s="47"/>
    </row>
    <row r="69" spans="1:39" x14ac:dyDescent="0.25">
      <c r="A69" s="333" t="s">
        <v>346</v>
      </c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  <c r="AA69" s="334"/>
      <c r="AB69" s="334"/>
      <c r="AC69" s="334"/>
      <c r="AD69" s="47"/>
      <c r="AE69" s="47"/>
      <c r="AF69" s="47"/>
      <c r="AG69" s="47"/>
      <c r="AH69" s="47"/>
      <c r="AI69" s="47"/>
      <c r="AJ69" s="47"/>
      <c r="AK69" s="47"/>
      <c r="AL69" s="47"/>
      <c r="AM69" s="47"/>
    </row>
    <row r="70" spans="1:39" x14ac:dyDescent="0.25">
      <c r="A70" s="63" t="s">
        <v>347</v>
      </c>
      <c r="B70" s="64">
        <v>1</v>
      </c>
      <c r="C70" s="65">
        <v>7314.84</v>
      </c>
      <c r="D70" s="55">
        <f t="shared" ref="D70:D93" si="16">C70*B70</f>
        <v>7314.84</v>
      </c>
      <c r="E70" s="65">
        <v>0.2</v>
      </c>
      <c r="F70" s="55">
        <f>D70*E70</f>
        <v>1462.9680000000001</v>
      </c>
      <c r="G70" s="65"/>
      <c r="H70" s="55">
        <f t="shared" ref="H70:H93" si="17">D70*G70</f>
        <v>0</v>
      </c>
      <c r="I70" s="65"/>
      <c r="J70" s="55">
        <f t="shared" ref="J70:J93" si="18">D70*I70/100</f>
        <v>0</v>
      </c>
      <c r="K70" s="65"/>
      <c r="L70" s="55">
        <f t="shared" ref="L70:L93" si="19">D70*K70</f>
        <v>0</v>
      </c>
      <c r="M70" s="65"/>
      <c r="N70" s="55">
        <f t="shared" ref="N70:N93" si="20">D70*M70</f>
        <v>0</v>
      </c>
      <c r="O70" s="55"/>
      <c r="P70" s="55">
        <f>D70*O70</f>
        <v>0</v>
      </c>
      <c r="Q70" s="55">
        <v>0.25</v>
      </c>
      <c r="R70" s="55">
        <f t="shared" ref="R70:R93" si="21">D70*Q70</f>
        <v>1828.71</v>
      </c>
      <c r="S70" s="65"/>
      <c r="T70" s="65"/>
      <c r="U70" s="55">
        <f t="shared" ref="U70:U93" si="22">D70+F70+H70+J70+L70+N70+P70+R70+T70</f>
        <v>10606.518</v>
      </c>
      <c r="V70" s="55">
        <f t="shared" ref="V70:V92" si="23">(12130*B70)-U70</f>
        <v>1523.482</v>
      </c>
      <c r="W70" s="54">
        <v>80</v>
      </c>
      <c r="X70" s="55">
        <f t="shared" ref="X70:X93" si="24">(U70+V70)*W70/100</f>
        <v>9704</v>
      </c>
      <c r="Y70" s="54">
        <v>80</v>
      </c>
      <c r="Z70" s="55">
        <f t="shared" ref="Z70:Z93" si="25">(U70+V70)*Y70/100</f>
        <v>9704</v>
      </c>
      <c r="AA70" s="55">
        <f t="shared" ref="AA70:AA92" si="26">D70+F70+H70+J70+X70+Z70+L70+N70+T70+P70+R70+V70</f>
        <v>31538</v>
      </c>
      <c r="AB70" s="55">
        <f t="shared" ref="AB70:AB91" si="27">D70*2.6</f>
        <v>19018.584000000003</v>
      </c>
      <c r="AC70" s="55">
        <f t="shared" ref="AC70:AC92" si="28">(AA70*12)+AB70</f>
        <v>397474.58400000003</v>
      </c>
      <c r="AD70" s="47"/>
      <c r="AE70" s="47"/>
      <c r="AF70" s="47"/>
      <c r="AG70" s="47"/>
      <c r="AH70" s="47"/>
      <c r="AI70" s="47"/>
      <c r="AJ70" s="47"/>
      <c r="AK70" s="47"/>
      <c r="AL70" s="47"/>
      <c r="AM70" s="47"/>
    </row>
    <row r="71" spans="1:39" x14ac:dyDescent="0.25">
      <c r="A71" s="63"/>
      <c r="B71" s="64"/>
      <c r="C71" s="65"/>
      <c r="D71" s="55"/>
      <c r="E71" s="65"/>
      <c r="F71" s="55"/>
      <c r="G71" s="65"/>
      <c r="H71" s="55"/>
      <c r="I71" s="65"/>
      <c r="J71" s="55"/>
      <c r="K71" s="65"/>
      <c r="L71" s="55"/>
      <c r="M71" s="65"/>
      <c r="N71" s="55"/>
      <c r="O71" s="55"/>
      <c r="P71" s="55"/>
      <c r="Q71" s="55"/>
      <c r="R71" s="55"/>
      <c r="S71" s="65"/>
      <c r="T71" s="65"/>
      <c r="U71" s="55"/>
      <c r="V71" s="55"/>
      <c r="W71" s="54"/>
      <c r="X71" s="55"/>
      <c r="Y71" s="54"/>
      <c r="Z71" s="55"/>
      <c r="AA71" s="55"/>
      <c r="AB71" s="55"/>
      <c r="AC71" s="55"/>
      <c r="AD71" s="47"/>
      <c r="AE71" s="47"/>
      <c r="AF71" s="47"/>
      <c r="AG71" s="47"/>
      <c r="AH71" s="47"/>
      <c r="AI71" s="47"/>
      <c r="AJ71" s="47"/>
      <c r="AK71" s="47"/>
      <c r="AL71" s="47"/>
      <c r="AM71" s="47"/>
    </row>
    <row r="72" spans="1:39" ht="30" x14ac:dyDescent="0.25">
      <c r="A72" s="63" t="s">
        <v>348</v>
      </c>
      <c r="B72" s="64">
        <v>1</v>
      </c>
      <c r="C72" s="65">
        <v>7314.84</v>
      </c>
      <c r="D72" s="55">
        <f t="shared" si="16"/>
        <v>7314.84</v>
      </c>
      <c r="E72" s="65">
        <v>0.15</v>
      </c>
      <c r="F72" s="55">
        <f t="shared" ref="F72:F93" si="29">D72*E72</f>
        <v>1097.2259999999999</v>
      </c>
      <c r="G72" s="65"/>
      <c r="H72" s="55">
        <f t="shared" si="17"/>
        <v>0</v>
      </c>
      <c r="I72" s="65"/>
      <c r="J72" s="55">
        <f t="shared" si="18"/>
        <v>0</v>
      </c>
      <c r="K72" s="65"/>
      <c r="L72" s="55">
        <f t="shared" si="19"/>
        <v>0</v>
      </c>
      <c r="M72" s="65"/>
      <c r="N72" s="55">
        <f t="shared" si="20"/>
        <v>0</v>
      </c>
      <c r="O72" s="55"/>
      <c r="P72" s="55">
        <f t="shared" ref="P72:P93" si="30">D72*O72</f>
        <v>0</v>
      </c>
      <c r="Q72" s="55">
        <v>0.25</v>
      </c>
      <c r="R72" s="55">
        <f t="shared" si="21"/>
        <v>1828.71</v>
      </c>
      <c r="S72" s="65"/>
      <c r="T72" s="65"/>
      <c r="U72" s="55">
        <f t="shared" si="22"/>
        <v>10240.776000000002</v>
      </c>
      <c r="V72" s="55">
        <f t="shared" si="23"/>
        <v>1889.2239999999983</v>
      </c>
      <c r="W72" s="54">
        <v>80</v>
      </c>
      <c r="X72" s="55">
        <f t="shared" si="24"/>
        <v>9704</v>
      </c>
      <c r="Y72" s="54">
        <v>80</v>
      </c>
      <c r="Z72" s="55">
        <f t="shared" si="25"/>
        <v>9704</v>
      </c>
      <c r="AA72" s="55">
        <f t="shared" si="26"/>
        <v>31537.999999999996</v>
      </c>
      <c r="AB72" s="55">
        <f t="shared" si="27"/>
        <v>19018.584000000003</v>
      </c>
      <c r="AC72" s="55">
        <f t="shared" si="28"/>
        <v>397474.58399999992</v>
      </c>
      <c r="AD72" s="47"/>
      <c r="AE72" s="47"/>
      <c r="AF72" s="47"/>
      <c r="AG72" s="47"/>
      <c r="AH72" s="47"/>
      <c r="AI72" s="47"/>
      <c r="AJ72" s="47"/>
      <c r="AK72" s="47"/>
      <c r="AL72" s="47"/>
      <c r="AM72" s="47"/>
    </row>
    <row r="73" spans="1:39" x14ac:dyDescent="0.25">
      <c r="A73" s="63" t="s">
        <v>349</v>
      </c>
      <c r="B73" s="64">
        <v>1</v>
      </c>
      <c r="C73" s="65">
        <v>7314.84</v>
      </c>
      <c r="D73" s="55">
        <f t="shared" si="16"/>
        <v>7314.84</v>
      </c>
      <c r="E73" s="65">
        <v>0.15</v>
      </c>
      <c r="F73" s="55">
        <f t="shared" si="29"/>
        <v>1097.2259999999999</v>
      </c>
      <c r="G73" s="65"/>
      <c r="H73" s="55">
        <f t="shared" si="17"/>
        <v>0</v>
      </c>
      <c r="I73" s="65"/>
      <c r="J73" s="55">
        <f t="shared" si="18"/>
        <v>0</v>
      </c>
      <c r="K73" s="65"/>
      <c r="L73" s="55">
        <f t="shared" si="19"/>
        <v>0</v>
      </c>
      <c r="M73" s="65"/>
      <c r="N73" s="55">
        <f t="shared" si="20"/>
        <v>0</v>
      </c>
      <c r="O73" s="55"/>
      <c r="P73" s="55">
        <f t="shared" si="30"/>
        <v>0</v>
      </c>
      <c r="Q73" s="55">
        <v>0.25</v>
      </c>
      <c r="R73" s="55">
        <f t="shared" si="21"/>
        <v>1828.71</v>
      </c>
      <c r="S73" s="65"/>
      <c r="T73" s="65"/>
      <c r="U73" s="55">
        <f t="shared" si="22"/>
        <v>10240.776000000002</v>
      </c>
      <c r="V73" s="55">
        <f t="shared" si="23"/>
        <v>1889.2239999999983</v>
      </c>
      <c r="W73" s="54">
        <v>80</v>
      </c>
      <c r="X73" s="55">
        <f t="shared" si="24"/>
        <v>9704</v>
      </c>
      <c r="Y73" s="54">
        <v>80</v>
      </c>
      <c r="Z73" s="55">
        <f t="shared" si="25"/>
        <v>9704</v>
      </c>
      <c r="AA73" s="55">
        <f t="shared" si="26"/>
        <v>31537.999999999996</v>
      </c>
      <c r="AB73" s="55">
        <f t="shared" si="27"/>
        <v>19018.584000000003</v>
      </c>
      <c r="AC73" s="55">
        <f t="shared" si="28"/>
        <v>397474.58399999992</v>
      </c>
      <c r="AD73" s="47"/>
      <c r="AE73" s="47"/>
      <c r="AF73" s="47"/>
      <c r="AG73" s="47"/>
      <c r="AH73" s="47"/>
      <c r="AI73" s="47"/>
      <c r="AJ73" s="47"/>
      <c r="AK73" s="47"/>
      <c r="AL73" s="47"/>
      <c r="AM73" s="47"/>
    </row>
    <row r="74" spans="1:39" x14ac:dyDescent="0.25">
      <c r="A74" s="63" t="s">
        <v>349</v>
      </c>
      <c r="B74" s="64">
        <v>1</v>
      </c>
      <c r="C74" s="65">
        <v>7314.84</v>
      </c>
      <c r="D74" s="55">
        <f t="shared" si="16"/>
        <v>7314.84</v>
      </c>
      <c r="E74" s="65">
        <v>0.2</v>
      </c>
      <c r="F74" s="55">
        <f t="shared" si="29"/>
        <v>1462.9680000000001</v>
      </c>
      <c r="G74" s="65"/>
      <c r="H74" s="55">
        <f t="shared" si="17"/>
        <v>0</v>
      </c>
      <c r="I74" s="65"/>
      <c r="J74" s="55">
        <f t="shared" si="18"/>
        <v>0</v>
      </c>
      <c r="K74" s="65"/>
      <c r="L74" s="55">
        <f t="shared" si="19"/>
        <v>0</v>
      </c>
      <c r="M74" s="65"/>
      <c r="N74" s="55">
        <f t="shared" si="20"/>
        <v>0</v>
      </c>
      <c r="O74" s="55"/>
      <c r="P74" s="55">
        <f t="shared" si="30"/>
        <v>0</v>
      </c>
      <c r="Q74" s="55">
        <v>0.25</v>
      </c>
      <c r="R74" s="55">
        <f t="shared" si="21"/>
        <v>1828.71</v>
      </c>
      <c r="S74" s="65"/>
      <c r="T74" s="65"/>
      <c r="U74" s="55">
        <f t="shared" si="22"/>
        <v>10606.518</v>
      </c>
      <c r="V74" s="55">
        <f t="shared" si="23"/>
        <v>1523.482</v>
      </c>
      <c r="W74" s="54">
        <v>80</v>
      </c>
      <c r="X74" s="55">
        <f t="shared" si="24"/>
        <v>9704</v>
      </c>
      <c r="Y74" s="54">
        <v>80</v>
      </c>
      <c r="Z74" s="55">
        <f t="shared" si="25"/>
        <v>9704</v>
      </c>
      <c r="AA74" s="55">
        <f t="shared" si="26"/>
        <v>31538</v>
      </c>
      <c r="AB74" s="55">
        <f t="shared" si="27"/>
        <v>19018.584000000003</v>
      </c>
      <c r="AC74" s="55">
        <f t="shared" si="28"/>
        <v>397474.58400000003</v>
      </c>
      <c r="AD74" s="47"/>
      <c r="AE74" s="47"/>
      <c r="AF74" s="47"/>
      <c r="AG74" s="47"/>
      <c r="AH74" s="47"/>
      <c r="AI74" s="47"/>
      <c r="AJ74" s="47"/>
      <c r="AK74" s="47"/>
      <c r="AL74" s="47"/>
      <c r="AM74" s="47"/>
    </row>
    <row r="75" spans="1:39" x14ac:dyDescent="0.25">
      <c r="A75" s="63" t="s">
        <v>350</v>
      </c>
      <c r="B75" s="64">
        <v>1</v>
      </c>
      <c r="C75" s="65">
        <v>7314.84</v>
      </c>
      <c r="D75" s="55">
        <f t="shared" si="16"/>
        <v>7314.84</v>
      </c>
      <c r="E75" s="65">
        <v>0.1</v>
      </c>
      <c r="F75" s="55">
        <f t="shared" si="29"/>
        <v>731.48400000000004</v>
      </c>
      <c r="G75" s="65"/>
      <c r="H75" s="55">
        <f t="shared" si="17"/>
        <v>0</v>
      </c>
      <c r="I75" s="65"/>
      <c r="J75" s="55">
        <f t="shared" si="18"/>
        <v>0</v>
      </c>
      <c r="K75" s="65"/>
      <c r="L75" s="55">
        <f t="shared" si="19"/>
        <v>0</v>
      </c>
      <c r="M75" s="65"/>
      <c r="N75" s="55">
        <f t="shared" si="20"/>
        <v>0</v>
      </c>
      <c r="O75" s="55"/>
      <c r="P75" s="55">
        <f t="shared" si="30"/>
        <v>0</v>
      </c>
      <c r="Q75" s="55">
        <v>0.25</v>
      </c>
      <c r="R75" s="55">
        <f t="shared" si="21"/>
        <v>1828.71</v>
      </c>
      <c r="S75" s="65"/>
      <c r="T75" s="65"/>
      <c r="U75" s="55">
        <f t="shared" si="22"/>
        <v>9875.0339999999997</v>
      </c>
      <c r="V75" s="55">
        <f t="shared" si="23"/>
        <v>2254.9660000000003</v>
      </c>
      <c r="W75" s="54">
        <v>80</v>
      </c>
      <c r="X75" s="55">
        <f t="shared" si="24"/>
        <v>9704</v>
      </c>
      <c r="Y75" s="54">
        <v>80</v>
      </c>
      <c r="Z75" s="55">
        <f t="shared" si="25"/>
        <v>9704</v>
      </c>
      <c r="AA75" s="55">
        <f t="shared" si="26"/>
        <v>31538</v>
      </c>
      <c r="AB75" s="55">
        <f t="shared" si="27"/>
        <v>19018.584000000003</v>
      </c>
      <c r="AC75" s="55">
        <f t="shared" si="28"/>
        <v>397474.58400000003</v>
      </c>
      <c r="AD75" s="47"/>
      <c r="AE75" s="47"/>
      <c r="AF75" s="47"/>
      <c r="AG75" s="47"/>
      <c r="AH75" s="47"/>
      <c r="AI75" s="47"/>
      <c r="AJ75" s="47"/>
      <c r="AK75" s="47"/>
      <c r="AL75" s="47"/>
      <c r="AM75" s="47"/>
    </row>
    <row r="76" spans="1:39" x14ac:dyDescent="0.25">
      <c r="A76" s="63" t="s">
        <v>350</v>
      </c>
      <c r="B76" s="64">
        <v>1</v>
      </c>
      <c r="C76" s="65">
        <v>7314.84</v>
      </c>
      <c r="D76" s="55">
        <f t="shared" si="16"/>
        <v>7314.84</v>
      </c>
      <c r="E76" s="65">
        <v>0.1</v>
      </c>
      <c r="F76" s="55">
        <f t="shared" si="29"/>
        <v>731.48400000000004</v>
      </c>
      <c r="G76" s="65"/>
      <c r="H76" s="55">
        <f t="shared" si="17"/>
        <v>0</v>
      </c>
      <c r="I76" s="65"/>
      <c r="J76" s="55">
        <f t="shared" si="18"/>
        <v>0</v>
      </c>
      <c r="K76" s="65"/>
      <c r="L76" s="55">
        <f t="shared" si="19"/>
        <v>0</v>
      </c>
      <c r="M76" s="65"/>
      <c r="N76" s="55">
        <f t="shared" si="20"/>
        <v>0</v>
      </c>
      <c r="O76" s="55"/>
      <c r="P76" s="55">
        <f t="shared" si="30"/>
        <v>0</v>
      </c>
      <c r="Q76" s="55">
        <v>0.25</v>
      </c>
      <c r="R76" s="55">
        <f t="shared" si="21"/>
        <v>1828.71</v>
      </c>
      <c r="S76" s="65"/>
      <c r="T76" s="65"/>
      <c r="U76" s="55">
        <f t="shared" si="22"/>
        <v>9875.0339999999997</v>
      </c>
      <c r="V76" s="55">
        <f t="shared" si="23"/>
        <v>2254.9660000000003</v>
      </c>
      <c r="W76" s="54">
        <v>80</v>
      </c>
      <c r="X76" s="55">
        <f t="shared" si="24"/>
        <v>9704</v>
      </c>
      <c r="Y76" s="54">
        <v>80</v>
      </c>
      <c r="Z76" s="55">
        <f t="shared" si="25"/>
        <v>9704</v>
      </c>
      <c r="AA76" s="55">
        <f t="shared" si="26"/>
        <v>31538</v>
      </c>
      <c r="AB76" s="55">
        <f t="shared" si="27"/>
        <v>19018.584000000003</v>
      </c>
      <c r="AC76" s="55">
        <f t="shared" si="28"/>
        <v>397474.58400000003</v>
      </c>
      <c r="AD76" s="47"/>
      <c r="AE76" s="47"/>
      <c r="AF76" s="47"/>
      <c r="AG76" s="47"/>
      <c r="AH76" s="47"/>
      <c r="AI76" s="47"/>
      <c r="AJ76" s="47"/>
      <c r="AK76" s="47"/>
      <c r="AL76" s="47"/>
      <c r="AM76" s="47"/>
    </row>
    <row r="77" spans="1:39" x14ac:dyDescent="0.25">
      <c r="A77" s="63" t="s">
        <v>350</v>
      </c>
      <c r="B77" s="64">
        <v>1</v>
      </c>
      <c r="C77" s="65">
        <v>7314.84</v>
      </c>
      <c r="D77" s="55">
        <f t="shared" si="16"/>
        <v>7314.84</v>
      </c>
      <c r="E77" s="65">
        <v>0.15</v>
      </c>
      <c r="F77" s="55">
        <f t="shared" si="29"/>
        <v>1097.2259999999999</v>
      </c>
      <c r="G77" s="65"/>
      <c r="H77" s="55">
        <f t="shared" si="17"/>
        <v>0</v>
      </c>
      <c r="I77" s="65"/>
      <c r="J77" s="55">
        <f t="shared" si="18"/>
        <v>0</v>
      </c>
      <c r="K77" s="65"/>
      <c r="L77" s="55">
        <f t="shared" si="19"/>
        <v>0</v>
      </c>
      <c r="M77" s="65"/>
      <c r="N77" s="55">
        <f t="shared" si="20"/>
        <v>0</v>
      </c>
      <c r="O77" s="55"/>
      <c r="P77" s="55">
        <f t="shared" si="30"/>
        <v>0</v>
      </c>
      <c r="Q77" s="55">
        <v>0.25</v>
      </c>
      <c r="R77" s="55">
        <f t="shared" si="21"/>
        <v>1828.71</v>
      </c>
      <c r="S77" s="65"/>
      <c r="T77" s="65"/>
      <c r="U77" s="55">
        <f t="shared" si="22"/>
        <v>10240.776000000002</v>
      </c>
      <c r="V77" s="55">
        <f t="shared" si="23"/>
        <v>1889.2239999999983</v>
      </c>
      <c r="W77" s="54">
        <v>80</v>
      </c>
      <c r="X77" s="55">
        <f t="shared" si="24"/>
        <v>9704</v>
      </c>
      <c r="Y77" s="54">
        <v>80</v>
      </c>
      <c r="Z77" s="55">
        <f t="shared" si="25"/>
        <v>9704</v>
      </c>
      <c r="AA77" s="55">
        <f t="shared" si="26"/>
        <v>31537.999999999996</v>
      </c>
      <c r="AB77" s="55">
        <f t="shared" si="27"/>
        <v>19018.584000000003</v>
      </c>
      <c r="AC77" s="55">
        <f t="shared" si="28"/>
        <v>397474.58399999992</v>
      </c>
      <c r="AD77" s="47"/>
      <c r="AE77" s="47"/>
      <c r="AF77" s="47"/>
      <c r="AG77" s="47"/>
      <c r="AH77" s="47"/>
      <c r="AI77" s="47"/>
      <c r="AJ77" s="47"/>
      <c r="AK77" s="47"/>
      <c r="AL77" s="47"/>
      <c r="AM77" s="47"/>
    </row>
    <row r="78" spans="1:39" ht="45" x14ac:dyDescent="0.25">
      <c r="A78" s="63" t="s">
        <v>351</v>
      </c>
      <c r="B78" s="64">
        <v>0.5</v>
      </c>
      <c r="C78" s="65">
        <v>7314.84</v>
      </c>
      <c r="D78" s="55">
        <f t="shared" si="16"/>
        <v>3657.42</v>
      </c>
      <c r="E78" s="65">
        <v>0.3</v>
      </c>
      <c r="F78" s="55">
        <f t="shared" si="29"/>
        <v>1097.2259999999999</v>
      </c>
      <c r="G78" s="65"/>
      <c r="H78" s="55">
        <f t="shared" si="17"/>
        <v>0</v>
      </c>
      <c r="I78" s="65"/>
      <c r="J78" s="55">
        <f t="shared" si="18"/>
        <v>0</v>
      </c>
      <c r="K78" s="65"/>
      <c r="L78" s="55">
        <f t="shared" si="19"/>
        <v>0</v>
      </c>
      <c r="M78" s="65"/>
      <c r="N78" s="55">
        <f t="shared" si="20"/>
        <v>0</v>
      </c>
      <c r="O78" s="55"/>
      <c r="P78" s="55">
        <f t="shared" si="30"/>
        <v>0</v>
      </c>
      <c r="Q78" s="55">
        <v>0.25</v>
      </c>
      <c r="R78" s="55">
        <f t="shared" si="21"/>
        <v>914.35500000000002</v>
      </c>
      <c r="S78" s="65"/>
      <c r="T78" s="65"/>
      <c r="U78" s="55">
        <f t="shared" si="22"/>
        <v>5669.0010000000002</v>
      </c>
      <c r="V78" s="55">
        <f t="shared" si="23"/>
        <v>395.9989999999998</v>
      </c>
      <c r="W78" s="54">
        <v>80</v>
      </c>
      <c r="X78" s="55">
        <f t="shared" si="24"/>
        <v>4852</v>
      </c>
      <c r="Y78" s="54">
        <v>80</v>
      </c>
      <c r="Z78" s="55">
        <f t="shared" si="25"/>
        <v>4852</v>
      </c>
      <c r="AA78" s="55">
        <f t="shared" si="26"/>
        <v>15769</v>
      </c>
      <c r="AB78" s="55">
        <f t="shared" si="27"/>
        <v>9509.2920000000013</v>
      </c>
      <c r="AC78" s="55">
        <f t="shared" si="28"/>
        <v>198737.29200000002</v>
      </c>
      <c r="AD78" s="47"/>
      <c r="AE78" s="47"/>
      <c r="AF78" s="47"/>
      <c r="AG78" s="47"/>
      <c r="AH78" s="47"/>
      <c r="AI78" s="47"/>
      <c r="AJ78" s="47"/>
      <c r="AK78" s="47"/>
      <c r="AL78" s="47"/>
      <c r="AM78" s="47"/>
    </row>
    <row r="79" spans="1:39" ht="45" x14ac:dyDescent="0.25">
      <c r="A79" s="63" t="s">
        <v>351</v>
      </c>
      <c r="B79" s="64">
        <v>1</v>
      </c>
      <c r="C79" s="65">
        <v>7314.84</v>
      </c>
      <c r="D79" s="55">
        <f t="shared" si="16"/>
        <v>7314.84</v>
      </c>
      <c r="E79" s="65">
        <v>0.3</v>
      </c>
      <c r="F79" s="55">
        <f t="shared" si="29"/>
        <v>2194.4519999999998</v>
      </c>
      <c r="G79" s="65"/>
      <c r="H79" s="55">
        <f t="shared" si="17"/>
        <v>0</v>
      </c>
      <c r="I79" s="65"/>
      <c r="J79" s="55">
        <f t="shared" si="18"/>
        <v>0</v>
      </c>
      <c r="K79" s="65"/>
      <c r="L79" s="55">
        <f t="shared" si="19"/>
        <v>0</v>
      </c>
      <c r="M79" s="65"/>
      <c r="N79" s="55">
        <f t="shared" si="20"/>
        <v>0</v>
      </c>
      <c r="O79" s="55"/>
      <c r="P79" s="55">
        <f t="shared" si="30"/>
        <v>0</v>
      </c>
      <c r="Q79" s="55">
        <v>0.25</v>
      </c>
      <c r="R79" s="55">
        <f t="shared" si="21"/>
        <v>1828.71</v>
      </c>
      <c r="S79" s="65"/>
      <c r="T79" s="65"/>
      <c r="U79" s="55">
        <f t="shared" si="22"/>
        <v>11338.002</v>
      </c>
      <c r="V79" s="55">
        <f t="shared" si="23"/>
        <v>791.99799999999959</v>
      </c>
      <c r="W79" s="54">
        <v>80</v>
      </c>
      <c r="X79" s="55">
        <f t="shared" si="24"/>
        <v>9704</v>
      </c>
      <c r="Y79" s="54">
        <v>80</v>
      </c>
      <c r="Z79" s="55">
        <f t="shared" si="25"/>
        <v>9704</v>
      </c>
      <c r="AA79" s="55">
        <f t="shared" si="26"/>
        <v>31538</v>
      </c>
      <c r="AB79" s="55">
        <f t="shared" si="27"/>
        <v>19018.584000000003</v>
      </c>
      <c r="AC79" s="55">
        <f t="shared" si="28"/>
        <v>397474.58400000003</v>
      </c>
      <c r="AD79" s="47"/>
      <c r="AE79" s="47"/>
      <c r="AF79" s="47"/>
      <c r="AG79" s="47"/>
      <c r="AH79" s="47"/>
      <c r="AI79" s="47"/>
      <c r="AJ79" s="47"/>
      <c r="AK79" s="47"/>
      <c r="AL79" s="47"/>
      <c r="AM79" s="47"/>
    </row>
    <row r="80" spans="1:39" ht="45" x14ac:dyDescent="0.25">
      <c r="A80" s="63" t="s">
        <v>351</v>
      </c>
      <c r="B80" s="64">
        <v>1</v>
      </c>
      <c r="C80" s="65">
        <v>7314.84</v>
      </c>
      <c r="D80" s="55">
        <f t="shared" si="16"/>
        <v>7314.84</v>
      </c>
      <c r="E80" s="65">
        <v>0.15</v>
      </c>
      <c r="F80" s="55">
        <f t="shared" si="29"/>
        <v>1097.2259999999999</v>
      </c>
      <c r="G80" s="65"/>
      <c r="H80" s="55">
        <f t="shared" si="17"/>
        <v>0</v>
      </c>
      <c r="I80" s="65"/>
      <c r="J80" s="55">
        <f t="shared" si="18"/>
        <v>0</v>
      </c>
      <c r="K80" s="65"/>
      <c r="L80" s="55">
        <f t="shared" si="19"/>
        <v>0</v>
      </c>
      <c r="M80" s="65"/>
      <c r="N80" s="55">
        <f t="shared" si="20"/>
        <v>0</v>
      </c>
      <c r="O80" s="55"/>
      <c r="P80" s="55">
        <f t="shared" si="30"/>
        <v>0</v>
      </c>
      <c r="Q80" s="55">
        <v>0.25</v>
      </c>
      <c r="R80" s="55">
        <f t="shared" si="21"/>
        <v>1828.71</v>
      </c>
      <c r="S80" s="65"/>
      <c r="T80" s="65"/>
      <c r="U80" s="55">
        <f t="shared" si="22"/>
        <v>10240.776000000002</v>
      </c>
      <c r="V80" s="55">
        <f t="shared" si="23"/>
        <v>1889.2239999999983</v>
      </c>
      <c r="W80" s="54">
        <v>80</v>
      </c>
      <c r="X80" s="55">
        <f t="shared" si="24"/>
        <v>9704</v>
      </c>
      <c r="Y80" s="54">
        <v>80</v>
      </c>
      <c r="Z80" s="55">
        <f t="shared" si="25"/>
        <v>9704</v>
      </c>
      <c r="AA80" s="55">
        <f t="shared" si="26"/>
        <v>31537.999999999996</v>
      </c>
      <c r="AB80" s="55">
        <f t="shared" si="27"/>
        <v>19018.584000000003</v>
      </c>
      <c r="AC80" s="55">
        <f t="shared" si="28"/>
        <v>397474.58399999992</v>
      </c>
      <c r="AD80" s="47"/>
      <c r="AE80" s="47"/>
      <c r="AF80" s="47"/>
      <c r="AG80" s="47"/>
      <c r="AH80" s="47"/>
      <c r="AI80" s="47"/>
      <c r="AJ80" s="47"/>
      <c r="AK80" s="47"/>
      <c r="AL80" s="47"/>
      <c r="AM80" s="47"/>
    </row>
    <row r="81" spans="1:39" x14ac:dyDescent="0.25">
      <c r="A81" s="63" t="s">
        <v>352</v>
      </c>
      <c r="B81" s="64">
        <v>1</v>
      </c>
      <c r="C81" s="65">
        <v>7314.84</v>
      </c>
      <c r="D81" s="55">
        <f t="shared" si="16"/>
        <v>7314.84</v>
      </c>
      <c r="E81" s="65">
        <v>0.2</v>
      </c>
      <c r="F81" s="55">
        <f t="shared" si="29"/>
        <v>1462.9680000000001</v>
      </c>
      <c r="G81" s="65"/>
      <c r="H81" s="55">
        <f t="shared" si="17"/>
        <v>0</v>
      </c>
      <c r="I81" s="65"/>
      <c r="J81" s="55">
        <f t="shared" si="18"/>
        <v>0</v>
      </c>
      <c r="K81" s="65"/>
      <c r="L81" s="55">
        <f t="shared" si="19"/>
        <v>0</v>
      </c>
      <c r="M81" s="65"/>
      <c r="N81" s="55">
        <f t="shared" si="20"/>
        <v>0</v>
      </c>
      <c r="O81" s="55"/>
      <c r="P81" s="55">
        <v>460.1</v>
      </c>
      <c r="Q81" s="55">
        <v>0.25</v>
      </c>
      <c r="R81" s="55">
        <f t="shared" si="21"/>
        <v>1828.71</v>
      </c>
      <c r="S81" s="65">
        <v>0.35</v>
      </c>
      <c r="T81" s="65">
        <f>D81*S81</f>
        <v>2560.194</v>
      </c>
      <c r="U81" s="55">
        <f t="shared" si="22"/>
        <v>13626.812000000002</v>
      </c>
      <c r="V81" s="55">
        <v>0</v>
      </c>
      <c r="W81" s="54">
        <v>80</v>
      </c>
      <c r="X81" s="55">
        <f t="shared" si="24"/>
        <v>10901.449600000002</v>
      </c>
      <c r="Y81" s="54">
        <v>80</v>
      </c>
      <c r="Z81" s="55">
        <f t="shared" si="25"/>
        <v>10901.449600000002</v>
      </c>
      <c r="AA81" s="55">
        <f t="shared" si="26"/>
        <v>35429.711200000005</v>
      </c>
      <c r="AB81" s="55">
        <f t="shared" si="27"/>
        <v>19018.584000000003</v>
      </c>
      <c r="AC81" s="55">
        <f t="shared" si="28"/>
        <v>444175.11840000004</v>
      </c>
      <c r="AD81" s="47"/>
      <c r="AE81" s="47"/>
      <c r="AF81" s="47"/>
      <c r="AG81" s="47"/>
      <c r="AH81" s="47"/>
      <c r="AI81" s="47"/>
      <c r="AJ81" s="47"/>
      <c r="AK81" s="47"/>
      <c r="AL81" s="47"/>
      <c r="AM81" s="47"/>
    </row>
    <row r="82" spans="1:39" x14ac:dyDescent="0.25">
      <c r="A82" s="63" t="s">
        <v>352</v>
      </c>
      <c r="B82" s="64">
        <v>1</v>
      </c>
      <c r="C82" s="65">
        <v>7314.84</v>
      </c>
      <c r="D82" s="55">
        <f t="shared" si="16"/>
        <v>7314.84</v>
      </c>
      <c r="E82" s="65">
        <v>0.1</v>
      </c>
      <c r="F82" s="55">
        <f t="shared" si="29"/>
        <v>731.48400000000004</v>
      </c>
      <c r="G82" s="65"/>
      <c r="H82" s="55">
        <f t="shared" si="17"/>
        <v>0</v>
      </c>
      <c r="I82" s="65"/>
      <c r="J82" s="55">
        <f t="shared" si="18"/>
        <v>0</v>
      </c>
      <c r="K82" s="65"/>
      <c r="L82" s="55">
        <f t="shared" si="19"/>
        <v>0</v>
      </c>
      <c r="M82" s="65"/>
      <c r="N82" s="55">
        <f t="shared" si="20"/>
        <v>0</v>
      </c>
      <c r="O82" s="55"/>
      <c r="P82" s="55">
        <v>413.98</v>
      </c>
      <c r="Q82" s="55">
        <v>0.25</v>
      </c>
      <c r="R82" s="55">
        <f t="shared" si="21"/>
        <v>1828.71</v>
      </c>
      <c r="S82" s="65">
        <v>0.35</v>
      </c>
      <c r="T82" s="65">
        <f t="shared" ref="T82:T86" si="31">D82*S82</f>
        <v>2560.194</v>
      </c>
      <c r="U82" s="55">
        <f t="shared" si="22"/>
        <v>12849.207999999999</v>
      </c>
      <c r="V82" s="55">
        <v>0</v>
      </c>
      <c r="W82" s="54">
        <v>80</v>
      </c>
      <c r="X82" s="55">
        <f t="shared" si="24"/>
        <v>10279.366399999999</v>
      </c>
      <c r="Y82" s="54">
        <v>80</v>
      </c>
      <c r="Z82" s="55">
        <f t="shared" si="25"/>
        <v>10279.366399999999</v>
      </c>
      <c r="AA82" s="55">
        <f t="shared" si="26"/>
        <v>33407.940799999997</v>
      </c>
      <c r="AB82" s="55">
        <f t="shared" si="27"/>
        <v>19018.584000000003</v>
      </c>
      <c r="AC82" s="55">
        <f t="shared" si="28"/>
        <v>419913.87359999993</v>
      </c>
      <c r="AD82" s="47"/>
      <c r="AE82" s="47"/>
      <c r="AF82" s="47"/>
      <c r="AG82" s="47"/>
      <c r="AH82" s="47"/>
      <c r="AI82" s="47"/>
      <c r="AJ82" s="47"/>
      <c r="AK82" s="47"/>
      <c r="AL82" s="47"/>
      <c r="AM82" s="47"/>
    </row>
    <row r="83" spans="1:39" x14ac:dyDescent="0.25">
      <c r="A83" s="63" t="s">
        <v>352</v>
      </c>
      <c r="B83" s="64">
        <v>1</v>
      </c>
      <c r="C83" s="65">
        <v>7314.84</v>
      </c>
      <c r="D83" s="55">
        <f t="shared" si="16"/>
        <v>7314.84</v>
      </c>
      <c r="E83" s="65">
        <v>0.2</v>
      </c>
      <c r="F83" s="55">
        <f t="shared" si="29"/>
        <v>1462.9680000000001</v>
      </c>
      <c r="G83" s="65"/>
      <c r="H83" s="55">
        <f t="shared" si="17"/>
        <v>0</v>
      </c>
      <c r="I83" s="65"/>
      <c r="J83" s="55">
        <f t="shared" si="18"/>
        <v>0</v>
      </c>
      <c r="K83" s="65"/>
      <c r="L83" s="55">
        <f t="shared" si="19"/>
        <v>0</v>
      </c>
      <c r="M83" s="65"/>
      <c r="N83" s="55">
        <f t="shared" si="20"/>
        <v>0</v>
      </c>
      <c r="O83" s="55"/>
      <c r="P83" s="55">
        <v>413.98</v>
      </c>
      <c r="Q83" s="55">
        <v>0.25</v>
      </c>
      <c r="R83" s="55">
        <f t="shared" si="21"/>
        <v>1828.71</v>
      </c>
      <c r="S83" s="65">
        <v>0.35</v>
      </c>
      <c r="T83" s="65">
        <f t="shared" si="31"/>
        <v>2560.194</v>
      </c>
      <c r="U83" s="55">
        <f t="shared" si="22"/>
        <v>13580.691999999999</v>
      </c>
      <c r="V83" s="55">
        <v>0</v>
      </c>
      <c r="W83" s="54">
        <v>80</v>
      </c>
      <c r="X83" s="55">
        <f t="shared" si="24"/>
        <v>10864.553599999999</v>
      </c>
      <c r="Y83" s="54">
        <v>80</v>
      </c>
      <c r="Z83" s="55">
        <f t="shared" si="25"/>
        <v>10864.553599999999</v>
      </c>
      <c r="AA83" s="55">
        <f t="shared" si="26"/>
        <v>35309.799200000001</v>
      </c>
      <c r="AB83" s="55">
        <f t="shared" si="27"/>
        <v>19018.584000000003</v>
      </c>
      <c r="AC83" s="55">
        <f t="shared" si="28"/>
        <v>442736.17440000002</v>
      </c>
      <c r="AD83" s="47"/>
      <c r="AE83" s="47"/>
      <c r="AF83" s="47"/>
      <c r="AG83" s="47"/>
      <c r="AH83" s="47"/>
      <c r="AI83" s="47"/>
      <c r="AJ83" s="47"/>
      <c r="AK83" s="47"/>
      <c r="AL83" s="47"/>
      <c r="AM83" s="47"/>
    </row>
    <row r="84" spans="1:39" x14ac:dyDescent="0.25">
      <c r="A84" s="63" t="s">
        <v>352</v>
      </c>
      <c r="B84" s="64">
        <v>1</v>
      </c>
      <c r="C84" s="65">
        <v>7314.84</v>
      </c>
      <c r="D84" s="55">
        <f t="shared" si="16"/>
        <v>7314.84</v>
      </c>
      <c r="E84" s="65">
        <v>0.2</v>
      </c>
      <c r="F84" s="55">
        <f t="shared" si="29"/>
        <v>1462.9680000000001</v>
      </c>
      <c r="G84" s="65"/>
      <c r="H84" s="55">
        <f t="shared" si="17"/>
        <v>0</v>
      </c>
      <c r="I84" s="65"/>
      <c r="J84" s="55">
        <f t="shared" si="18"/>
        <v>0</v>
      </c>
      <c r="K84" s="65"/>
      <c r="L84" s="55">
        <f t="shared" si="19"/>
        <v>0</v>
      </c>
      <c r="M84" s="65"/>
      <c r="N84" s="55">
        <f t="shared" si="20"/>
        <v>0</v>
      </c>
      <c r="O84" s="55"/>
      <c r="P84" s="55">
        <v>413.98</v>
      </c>
      <c r="Q84" s="55">
        <v>0.25</v>
      </c>
      <c r="R84" s="55">
        <f t="shared" si="21"/>
        <v>1828.71</v>
      </c>
      <c r="S84" s="65">
        <v>0.35</v>
      </c>
      <c r="T84" s="65">
        <f t="shared" si="31"/>
        <v>2560.194</v>
      </c>
      <c r="U84" s="55">
        <f t="shared" si="22"/>
        <v>13580.691999999999</v>
      </c>
      <c r="V84" s="55">
        <v>0</v>
      </c>
      <c r="W84" s="54">
        <v>80</v>
      </c>
      <c r="X84" s="55">
        <f t="shared" si="24"/>
        <v>10864.553599999999</v>
      </c>
      <c r="Y84" s="54">
        <v>80</v>
      </c>
      <c r="Z84" s="55">
        <f t="shared" si="25"/>
        <v>10864.553599999999</v>
      </c>
      <c r="AA84" s="55">
        <f t="shared" si="26"/>
        <v>35309.799200000001</v>
      </c>
      <c r="AB84" s="55">
        <f t="shared" si="27"/>
        <v>19018.584000000003</v>
      </c>
      <c r="AC84" s="55">
        <f t="shared" si="28"/>
        <v>442736.17440000002</v>
      </c>
      <c r="AD84" s="47"/>
      <c r="AE84" s="47"/>
      <c r="AF84" s="47"/>
      <c r="AG84" s="47"/>
      <c r="AH84" s="47"/>
      <c r="AI84" s="47"/>
      <c r="AJ84" s="47"/>
      <c r="AK84" s="47"/>
      <c r="AL84" s="47"/>
      <c r="AM84" s="47"/>
    </row>
    <row r="85" spans="1:39" x14ac:dyDescent="0.25">
      <c r="A85" s="63" t="s">
        <v>352</v>
      </c>
      <c r="B85" s="64">
        <v>1</v>
      </c>
      <c r="C85" s="65">
        <v>7314.84</v>
      </c>
      <c r="D85" s="55">
        <f t="shared" si="16"/>
        <v>7314.84</v>
      </c>
      <c r="E85" s="65">
        <v>0.3</v>
      </c>
      <c r="F85" s="55">
        <f t="shared" si="29"/>
        <v>2194.4519999999998</v>
      </c>
      <c r="G85" s="65"/>
      <c r="H85" s="55">
        <f t="shared" si="17"/>
        <v>0</v>
      </c>
      <c r="I85" s="65"/>
      <c r="J85" s="55">
        <f t="shared" si="18"/>
        <v>0</v>
      </c>
      <c r="K85" s="65"/>
      <c r="L85" s="55">
        <f t="shared" si="19"/>
        <v>0</v>
      </c>
      <c r="M85" s="65"/>
      <c r="N85" s="55">
        <f t="shared" si="20"/>
        <v>0</v>
      </c>
      <c r="O85" s="55"/>
      <c r="P85" s="55">
        <v>413.98</v>
      </c>
      <c r="Q85" s="55">
        <v>0.25</v>
      </c>
      <c r="R85" s="55">
        <f t="shared" si="21"/>
        <v>1828.71</v>
      </c>
      <c r="S85" s="65">
        <v>0.35</v>
      </c>
      <c r="T85" s="65">
        <f t="shared" si="31"/>
        <v>2560.194</v>
      </c>
      <c r="U85" s="55">
        <f t="shared" si="22"/>
        <v>14312.175999999999</v>
      </c>
      <c r="V85" s="55">
        <v>0</v>
      </c>
      <c r="W85" s="54">
        <v>80</v>
      </c>
      <c r="X85" s="55">
        <f t="shared" si="24"/>
        <v>11449.740800000001</v>
      </c>
      <c r="Y85" s="54">
        <v>80</v>
      </c>
      <c r="Z85" s="55">
        <f t="shared" si="25"/>
        <v>11449.740800000001</v>
      </c>
      <c r="AA85" s="55">
        <f t="shared" si="26"/>
        <v>37211.657600000006</v>
      </c>
      <c r="AB85" s="55">
        <f t="shared" si="27"/>
        <v>19018.584000000003</v>
      </c>
      <c r="AC85" s="55">
        <f t="shared" si="28"/>
        <v>465558.4752000001</v>
      </c>
      <c r="AD85" s="47"/>
      <c r="AE85" s="47"/>
      <c r="AF85" s="47"/>
      <c r="AG85" s="47"/>
      <c r="AH85" s="47"/>
      <c r="AI85" s="47"/>
      <c r="AJ85" s="47"/>
      <c r="AK85" s="47"/>
      <c r="AL85" s="47"/>
      <c r="AM85" s="47"/>
    </row>
    <row r="86" spans="1:39" x14ac:dyDescent="0.25">
      <c r="A86" s="63" t="s">
        <v>352</v>
      </c>
      <c r="B86" s="64">
        <v>1</v>
      </c>
      <c r="C86" s="65">
        <v>7314.84</v>
      </c>
      <c r="D86" s="55">
        <f t="shared" si="16"/>
        <v>7314.84</v>
      </c>
      <c r="E86" s="65">
        <v>0.15</v>
      </c>
      <c r="F86" s="55">
        <f t="shared" si="29"/>
        <v>1097.2259999999999</v>
      </c>
      <c r="G86" s="65"/>
      <c r="H86" s="55">
        <f t="shared" si="17"/>
        <v>0</v>
      </c>
      <c r="I86" s="65"/>
      <c r="J86" s="55">
        <f t="shared" si="18"/>
        <v>0</v>
      </c>
      <c r="K86" s="65"/>
      <c r="L86" s="55">
        <f t="shared" si="19"/>
        <v>0</v>
      </c>
      <c r="M86" s="65"/>
      <c r="N86" s="55">
        <f t="shared" si="20"/>
        <v>0</v>
      </c>
      <c r="O86" s="55"/>
      <c r="P86" s="55">
        <v>413.98</v>
      </c>
      <c r="Q86" s="55">
        <v>0.25</v>
      </c>
      <c r="R86" s="55">
        <f t="shared" si="21"/>
        <v>1828.71</v>
      </c>
      <c r="S86" s="65">
        <v>0.35</v>
      </c>
      <c r="T86" s="65">
        <f t="shared" si="31"/>
        <v>2560.194</v>
      </c>
      <c r="U86" s="55">
        <f t="shared" si="22"/>
        <v>13214.95</v>
      </c>
      <c r="V86" s="55">
        <v>0</v>
      </c>
      <c r="W86" s="54">
        <v>80</v>
      </c>
      <c r="X86" s="55">
        <f t="shared" si="24"/>
        <v>10571.96</v>
      </c>
      <c r="Y86" s="54">
        <v>80</v>
      </c>
      <c r="Z86" s="55">
        <f t="shared" si="25"/>
        <v>10571.96</v>
      </c>
      <c r="AA86" s="55">
        <f t="shared" si="26"/>
        <v>34358.869999999995</v>
      </c>
      <c r="AB86" s="55">
        <f t="shared" si="27"/>
        <v>19018.584000000003</v>
      </c>
      <c r="AC86" s="55">
        <f t="shared" si="28"/>
        <v>431325.02399999998</v>
      </c>
      <c r="AD86" s="47"/>
      <c r="AE86" s="47"/>
      <c r="AF86" s="47"/>
      <c r="AG86" s="47"/>
      <c r="AH86" s="47"/>
      <c r="AI86" s="47"/>
      <c r="AJ86" s="47"/>
      <c r="AK86" s="47"/>
      <c r="AL86" s="47"/>
      <c r="AM86" s="47"/>
    </row>
    <row r="87" spans="1:39" ht="45" x14ac:dyDescent="0.25">
      <c r="A87" s="63" t="s">
        <v>353</v>
      </c>
      <c r="B87" s="64">
        <v>1</v>
      </c>
      <c r="C87" s="65">
        <v>7314.84</v>
      </c>
      <c r="D87" s="55">
        <f t="shared" si="16"/>
        <v>7314.84</v>
      </c>
      <c r="E87" s="65">
        <v>0.1</v>
      </c>
      <c r="F87" s="55">
        <f t="shared" si="29"/>
        <v>731.48400000000004</v>
      </c>
      <c r="G87" s="65"/>
      <c r="H87" s="55">
        <f t="shared" si="17"/>
        <v>0</v>
      </c>
      <c r="I87" s="65"/>
      <c r="J87" s="55">
        <f t="shared" si="18"/>
        <v>0</v>
      </c>
      <c r="K87" s="65"/>
      <c r="L87" s="55">
        <f t="shared" si="19"/>
        <v>0</v>
      </c>
      <c r="M87" s="65"/>
      <c r="N87" s="55">
        <f t="shared" si="20"/>
        <v>0</v>
      </c>
      <c r="O87" s="55"/>
      <c r="P87" s="55">
        <f t="shared" si="30"/>
        <v>0</v>
      </c>
      <c r="Q87" s="55">
        <v>0.25</v>
      </c>
      <c r="R87" s="55">
        <f t="shared" si="21"/>
        <v>1828.71</v>
      </c>
      <c r="S87" s="65"/>
      <c r="T87" s="65"/>
      <c r="U87" s="55">
        <f t="shared" si="22"/>
        <v>9875.0339999999997</v>
      </c>
      <c r="V87" s="55">
        <f t="shared" si="23"/>
        <v>2254.9660000000003</v>
      </c>
      <c r="W87" s="54">
        <v>80</v>
      </c>
      <c r="X87" s="55">
        <f t="shared" si="24"/>
        <v>9704</v>
      </c>
      <c r="Y87" s="54">
        <v>80</v>
      </c>
      <c r="Z87" s="55">
        <f t="shared" si="25"/>
        <v>9704</v>
      </c>
      <c r="AA87" s="55">
        <f t="shared" si="26"/>
        <v>31538</v>
      </c>
      <c r="AB87" s="55">
        <f t="shared" si="27"/>
        <v>19018.584000000003</v>
      </c>
      <c r="AC87" s="55">
        <f t="shared" si="28"/>
        <v>397474.58400000003</v>
      </c>
      <c r="AD87" s="47"/>
      <c r="AE87" s="47"/>
      <c r="AF87" s="47"/>
      <c r="AG87" s="47"/>
      <c r="AH87" s="47"/>
      <c r="AI87" s="47"/>
      <c r="AJ87" s="47"/>
      <c r="AK87" s="47"/>
      <c r="AL87" s="47"/>
      <c r="AM87" s="47"/>
    </row>
    <row r="88" spans="1:39" ht="45" x14ac:dyDescent="0.25">
      <c r="A88" s="63" t="s">
        <v>353</v>
      </c>
      <c r="B88" s="64">
        <v>0.75</v>
      </c>
      <c r="C88" s="65">
        <v>7314.84</v>
      </c>
      <c r="D88" s="55">
        <f t="shared" si="16"/>
        <v>5486.13</v>
      </c>
      <c r="E88" s="65">
        <v>0.1</v>
      </c>
      <c r="F88" s="55">
        <f t="shared" si="29"/>
        <v>548.61300000000006</v>
      </c>
      <c r="G88" s="65"/>
      <c r="H88" s="55">
        <f t="shared" si="17"/>
        <v>0</v>
      </c>
      <c r="I88" s="65"/>
      <c r="J88" s="55">
        <f t="shared" si="18"/>
        <v>0</v>
      </c>
      <c r="K88" s="65"/>
      <c r="L88" s="55">
        <f t="shared" si="19"/>
        <v>0</v>
      </c>
      <c r="M88" s="65"/>
      <c r="N88" s="55">
        <f t="shared" si="20"/>
        <v>0</v>
      </c>
      <c r="O88" s="55"/>
      <c r="P88" s="55">
        <f t="shared" si="30"/>
        <v>0</v>
      </c>
      <c r="Q88" s="55">
        <v>0.25</v>
      </c>
      <c r="R88" s="55">
        <f t="shared" si="21"/>
        <v>1371.5325</v>
      </c>
      <c r="S88" s="65"/>
      <c r="T88" s="65"/>
      <c r="U88" s="55">
        <f t="shared" si="22"/>
        <v>7406.2755000000006</v>
      </c>
      <c r="V88" s="55">
        <f t="shared" si="23"/>
        <v>1691.2244999999994</v>
      </c>
      <c r="W88" s="54">
        <v>80</v>
      </c>
      <c r="X88" s="55">
        <f t="shared" si="24"/>
        <v>7278</v>
      </c>
      <c r="Y88" s="54">
        <v>80</v>
      </c>
      <c r="Z88" s="55">
        <f t="shared" si="25"/>
        <v>7278</v>
      </c>
      <c r="AA88" s="55">
        <f t="shared" si="26"/>
        <v>23653.500000000004</v>
      </c>
      <c r="AB88" s="55">
        <f t="shared" si="27"/>
        <v>14263.938</v>
      </c>
      <c r="AC88" s="55">
        <f t="shared" si="28"/>
        <v>298105.93800000008</v>
      </c>
      <c r="AD88" s="47"/>
      <c r="AE88" s="47"/>
      <c r="AF88" s="47"/>
      <c r="AG88" s="47"/>
      <c r="AH88" s="47"/>
      <c r="AI88" s="47"/>
      <c r="AJ88" s="47"/>
      <c r="AK88" s="47"/>
      <c r="AL88" s="47"/>
      <c r="AM88" s="47"/>
    </row>
    <row r="89" spans="1:39" x14ac:dyDescent="0.25">
      <c r="A89" s="63" t="s">
        <v>354</v>
      </c>
      <c r="B89" s="64">
        <v>1</v>
      </c>
      <c r="C89" s="65">
        <v>7802.5</v>
      </c>
      <c r="D89" s="55">
        <f t="shared" si="16"/>
        <v>7802.5</v>
      </c>
      <c r="E89" s="65">
        <v>0.15</v>
      </c>
      <c r="F89" s="55">
        <f t="shared" si="29"/>
        <v>1170.375</v>
      </c>
      <c r="G89" s="65"/>
      <c r="H89" s="55">
        <f t="shared" si="17"/>
        <v>0</v>
      </c>
      <c r="I89" s="65">
        <v>4</v>
      </c>
      <c r="J89" s="55">
        <f t="shared" si="18"/>
        <v>312.10000000000002</v>
      </c>
      <c r="K89" s="65"/>
      <c r="L89" s="55">
        <f t="shared" si="19"/>
        <v>0</v>
      </c>
      <c r="M89" s="65"/>
      <c r="N89" s="55">
        <f t="shared" si="20"/>
        <v>0</v>
      </c>
      <c r="O89" s="55"/>
      <c r="P89" s="55">
        <f t="shared" si="30"/>
        <v>0</v>
      </c>
      <c r="Q89" s="55">
        <v>0.25</v>
      </c>
      <c r="R89" s="55">
        <f t="shared" si="21"/>
        <v>1950.625</v>
      </c>
      <c r="S89" s="65"/>
      <c r="T89" s="65"/>
      <c r="U89" s="55">
        <f t="shared" si="22"/>
        <v>11235.6</v>
      </c>
      <c r="V89" s="55">
        <f t="shared" si="23"/>
        <v>894.39999999999964</v>
      </c>
      <c r="W89" s="54">
        <v>80</v>
      </c>
      <c r="X89" s="55">
        <f t="shared" si="24"/>
        <v>9704</v>
      </c>
      <c r="Y89" s="54">
        <v>80</v>
      </c>
      <c r="Z89" s="55">
        <f t="shared" si="25"/>
        <v>9704</v>
      </c>
      <c r="AA89" s="55">
        <f t="shared" si="26"/>
        <v>31538</v>
      </c>
      <c r="AB89" s="55">
        <f t="shared" si="27"/>
        <v>20286.5</v>
      </c>
      <c r="AC89" s="55">
        <f t="shared" si="28"/>
        <v>398742.5</v>
      </c>
      <c r="AD89" s="47"/>
      <c r="AE89" s="47"/>
      <c r="AF89" s="47"/>
      <c r="AG89" s="47"/>
      <c r="AH89" s="47"/>
      <c r="AI89" s="47"/>
      <c r="AJ89" s="47"/>
      <c r="AK89" s="47"/>
      <c r="AL89" s="47"/>
      <c r="AM89" s="47"/>
    </row>
    <row r="90" spans="1:39" x14ac:dyDescent="0.25">
      <c r="A90" s="63" t="s">
        <v>354</v>
      </c>
      <c r="B90" s="64">
        <v>1</v>
      </c>
      <c r="C90" s="65">
        <v>7802.5</v>
      </c>
      <c r="D90" s="55">
        <f t="shared" si="16"/>
        <v>7802.5</v>
      </c>
      <c r="E90" s="65">
        <v>0.15</v>
      </c>
      <c r="F90" s="55">
        <f t="shared" si="29"/>
        <v>1170.375</v>
      </c>
      <c r="G90" s="65"/>
      <c r="H90" s="55">
        <f t="shared" si="17"/>
        <v>0</v>
      </c>
      <c r="I90" s="65">
        <v>4</v>
      </c>
      <c r="J90" s="55">
        <f t="shared" si="18"/>
        <v>312.10000000000002</v>
      </c>
      <c r="K90" s="65"/>
      <c r="L90" s="55">
        <f t="shared" si="19"/>
        <v>0</v>
      </c>
      <c r="M90" s="65"/>
      <c r="N90" s="55">
        <f t="shared" si="20"/>
        <v>0</v>
      </c>
      <c r="O90" s="55"/>
      <c r="P90" s="55">
        <f t="shared" si="30"/>
        <v>0</v>
      </c>
      <c r="Q90" s="55">
        <v>0.25</v>
      </c>
      <c r="R90" s="55">
        <f t="shared" si="21"/>
        <v>1950.625</v>
      </c>
      <c r="S90" s="65"/>
      <c r="T90" s="65"/>
      <c r="U90" s="55">
        <f t="shared" si="22"/>
        <v>11235.6</v>
      </c>
      <c r="V90" s="55">
        <f t="shared" si="23"/>
        <v>894.39999999999964</v>
      </c>
      <c r="W90" s="54">
        <v>80</v>
      </c>
      <c r="X90" s="55">
        <f t="shared" si="24"/>
        <v>9704</v>
      </c>
      <c r="Y90" s="54">
        <v>80</v>
      </c>
      <c r="Z90" s="55">
        <f t="shared" si="25"/>
        <v>9704</v>
      </c>
      <c r="AA90" s="55">
        <f t="shared" si="26"/>
        <v>31538</v>
      </c>
      <c r="AB90" s="55">
        <f t="shared" si="27"/>
        <v>20286.5</v>
      </c>
      <c r="AC90" s="55">
        <f t="shared" si="28"/>
        <v>398742.5</v>
      </c>
      <c r="AD90" s="47"/>
      <c r="AE90" s="47"/>
      <c r="AF90" s="47"/>
      <c r="AG90" s="47"/>
      <c r="AH90" s="47"/>
      <c r="AI90" s="47"/>
      <c r="AJ90" s="47"/>
      <c r="AK90" s="47"/>
      <c r="AL90" s="47"/>
      <c r="AM90" s="47"/>
    </row>
    <row r="91" spans="1:39" x14ac:dyDescent="0.25">
      <c r="A91" s="63" t="s">
        <v>354</v>
      </c>
      <c r="B91" s="64">
        <v>1</v>
      </c>
      <c r="C91" s="65">
        <v>7802.5</v>
      </c>
      <c r="D91" s="55">
        <f t="shared" si="16"/>
        <v>7802.5</v>
      </c>
      <c r="E91" s="65">
        <v>0.3</v>
      </c>
      <c r="F91" s="55">
        <f t="shared" si="29"/>
        <v>2340.75</v>
      </c>
      <c r="G91" s="65"/>
      <c r="H91" s="55">
        <f t="shared" si="17"/>
        <v>0</v>
      </c>
      <c r="I91" s="65">
        <v>4</v>
      </c>
      <c r="J91" s="55">
        <f t="shared" si="18"/>
        <v>312.10000000000002</v>
      </c>
      <c r="K91" s="65"/>
      <c r="L91" s="55">
        <f t="shared" si="19"/>
        <v>0</v>
      </c>
      <c r="M91" s="65"/>
      <c r="N91" s="55">
        <f t="shared" si="20"/>
        <v>0</v>
      </c>
      <c r="O91" s="55"/>
      <c r="P91" s="55">
        <f t="shared" si="30"/>
        <v>0</v>
      </c>
      <c r="Q91" s="55">
        <v>0.25</v>
      </c>
      <c r="R91" s="55">
        <f t="shared" si="21"/>
        <v>1950.625</v>
      </c>
      <c r="S91" s="65"/>
      <c r="T91" s="65"/>
      <c r="U91" s="55">
        <f t="shared" si="22"/>
        <v>12405.975</v>
      </c>
      <c r="V91" s="55">
        <v>0</v>
      </c>
      <c r="W91" s="54">
        <v>80</v>
      </c>
      <c r="X91" s="55">
        <f t="shared" si="24"/>
        <v>9924.7800000000007</v>
      </c>
      <c r="Y91" s="54">
        <v>80</v>
      </c>
      <c r="Z91" s="55">
        <f t="shared" si="25"/>
        <v>9924.7800000000007</v>
      </c>
      <c r="AA91" s="55">
        <f t="shared" si="26"/>
        <v>32255.535000000003</v>
      </c>
      <c r="AB91" s="55">
        <f t="shared" si="27"/>
        <v>20286.5</v>
      </c>
      <c r="AC91" s="55">
        <f t="shared" si="28"/>
        <v>407352.92000000004</v>
      </c>
      <c r="AD91" s="47"/>
      <c r="AE91" s="47"/>
      <c r="AF91" s="47"/>
      <c r="AG91" s="47"/>
      <c r="AH91" s="47"/>
      <c r="AI91" s="47"/>
      <c r="AJ91" s="47"/>
      <c r="AK91" s="47"/>
      <c r="AL91" s="47"/>
      <c r="AM91" s="47"/>
    </row>
    <row r="92" spans="1:39" x14ac:dyDescent="0.25">
      <c r="A92" s="63" t="s">
        <v>354</v>
      </c>
      <c r="B92" s="64">
        <v>1.5</v>
      </c>
      <c r="C92" s="65">
        <v>7802.5</v>
      </c>
      <c r="D92" s="55">
        <f t="shared" si="16"/>
        <v>11703.75</v>
      </c>
      <c r="E92" s="65">
        <v>0.15</v>
      </c>
      <c r="F92" s="55">
        <f t="shared" si="29"/>
        <v>1755.5625</v>
      </c>
      <c r="G92" s="65"/>
      <c r="H92" s="55">
        <f t="shared" si="17"/>
        <v>0</v>
      </c>
      <c r="I92" s="65">
        <v>4</v>
      </c>
      <c r="J92" s="55">
        <f t="shared" si="18"/>
        <v>468.15</v>
      </c>
      <c r="K92" s="65"/>
      <c r="L92" s="55">
        <f t="shared" si="19"/>
        <v>0</v>
      </c>
      <c r="M92" s="65"/>
      <c r="N92" s="55">
        <f t="shared" si="20"/>
        <v>0</v>
      </c>
      <c r="O92" s="55"/>
      <c r="P92" s="55">
        <f t="shared" si="30"/>
        <v>0</v>
      </c>
      <c r="Q92" s="55">
        <v>0.25</v>
      </c>
      <c r="R92" s="55">
        <f t="shared" si="21"/>
        <v>2925.9375</v>
      </c>
      <c r="S92" s="65"/>
      <c r="T92" s="65"/>
      <c r="U92" s="55">
        <f t="shared" si="22"/>
        <v>16853.400000000001</v>
      </c>
      <c r="V92" s="55">
        <f t="shared" si="23"/>
        <v>1341.5999999999985</v>
      </c>
      <c r="W92" s="54">
        <v>80</v>
      </c>
      <c r="X92" s="55">
        <f t="shared" si="24"/>
        <v>14556</v>
      </c>
      <c r="Y92" s="54">
        <v>80</v>
      </c>
      <c r="Z92" s="55">
        <f t="shared" si="25"/>
        <v>14556</v>
      </c>
      <c r="AA92" s="55">
        <f t="shared" si="26"/>
        <v>47307</v>
      </c>
      <c r="AB92" s="55">
        <f>D92*2.6</f>
        <v>30429.75</v>
      </c>
      <c r="AC92" s="55">
        <f t="shared" si="28"/>
        <v>598113.75</v>
      </c>
      <c r="AD92" s="47"/>
      <c r="AE92" s="47"/>
      <c r="AF92" s="47"/>
      <c r="AG92" s="47"/>
      <c r="AH92" s="47"/>
      <c r="AI92" s="47"/>
      <c r="AJ92" s="47"/>
      <c r="AK92" s="47"/>
      <c r="AL92" s="47"/>
      <c r="AM92" s="47"/>
    </row>
    <row r="93" spans="1:39" x14ac:dyDescent="0.25">
      <c r="A93" s="63" t="s">
        <v>355</v>
      </c>
      <c r="B93" s="64">
        <v>1</v>
      </c>
      <c r="C93" s="65">
        <v>7856.68</v>
      </c>
      <c r="D93" s="55">
        <f t="shared" si="16"/>
        <v>7856.68</v>
      </c>
      <c r="E93" s="65">
        <v>0.2</v>
      </c>
      <c r="F93" s="55">
        <f t="shared" si="29"/>
        <v>1571.3360000000002</v>
      </c>
      <c r="G93" s="65"/>
      <c r="H93" s="55">
        <f t="shared" si="17"/>
        <v>0</v>
      </c>
      <c r="I93" s="65"/>
      <c r="J93" s="55">
        <f t="shared" si="18"/>
        <v>0</v>
      </c>
      <c r="K93" s="65"/>
      <c r="L93" s="55">
        <f t="shared" si="19"/>
        <v>0</v>
      </c>
      <c r="M93" s="65">
        <v>0.5</v>
      </c>
      <c r="N93" s="55">
        <f t="shared" si="20"/>
        <v>3928.34</v>
      </c>
      <c r="O93" s="55"/>
      <c r="P93" s="55">
        <f t="shared" si="30"/>
        <v>0</v>
      </c>
      <c r="Q93" s="55">
        <v>0.25</v>
      </c>
      <c r="R93" s="55">
        <f t="shared" si="21"/>
        <v>1964.17</v>
      </c>
      <c r="S93" s="65"/>
      <c r="T93" s="65"/>
      <c r="U93" s="55">
        <f t="shared" si="22"/>
        <v>15320.526</v>
      </c>
      <c r="V93" s="55">
        <v>0</v>
      </c>
      <c r="W93" s="54">
        <v>80</v>
      </c>
      <c r="X93" s="55">
        <f t="shared" si="24"/>
        <v>12256.4208</v>
      </c>
      <c r="Y93" s="54">
        <v>80</v>
      </c>
      <c r="Z93" s="55">
        <f t="shared" si="25"/>
        <v>12256.4208</v>
      </c>
      <c r="AA93" s="55">
        <f>D93+F93+H93+J93+X93+Z93+L93+N93+T93+P93+R93+V93</f>
        <v>39833.367599999998</v>
      </c>
      <c r="AB93" s="55">
        <f>D93*2.6</f>
        <v>20427.368000000002</v>
      </c>
      <c r="AC93" s="55">
        <f>(AA93*12)+AB93</f>
        <v>498427.77919999999</v>
      </c>
    </row>
    <row r="94" spans="1:39" ht="29.25" x14ac:dyDescent="0.25">
      <c r="A94" s="59" t="s">
        <v>356</v>
      </c>
      <c r="B94" s="59">
        <f>SUM(B70:B93)</f>
        <v>22.75</v>
      </c>
      <c r="C94" s="60">
        <f>SUM(C70:C93)</f>
        <v>170733.79999999996</v>
      </c>
      <c r="D94" s="60">
        <f>SUM(D70:D93)</f>
        <v>169148.91999999995</v>
      </c>
      <c r="E94" s="60"/>
      <c r="F94" s="60">
        <f>SUM(F70:F93)</f>
        <v>29770.047500000004</v>
      </c>
      <c r="G94" s="60"/>
      <c r="H94" s="60">
        <f>SUM(H70:H93)</f>
        <v>0</v>
      </c>
      <c r="I94" s="60"/>
      <c r="J94" s="60">
        <f>SUM(J70:J93)</f>
        <v>1404.45</v>
      </c>
      <c r="K94" s="60"/>
      <c r="L94" s="60">
        <f>SUM(L70:L93)</f>
        <v>0</v>
      </c>
      <c r="M94" s="60"/>
      <c r="N94" s="60">
        <f>SUM(N70:N93)</f>
        <v>3928.34</v>
      </c>
      <c r="O94" s="60"/>
      <c r="P94" s="60">
        <f>SUM(P70:P93)</f>
        <v>2530</v>
      </c>
      <c r="Q94" s="60"/>
      <c r="R94" s="60">
        <f>SUM(R70:R93)</f>
        <v>42287.229999999989</v>
      </c>
      <c r="S94" s="60"/>
      <c r="T94" s="60">
        <f>SUM(T70:T93)</f>
        <v>15361.163999999999</v>
      </c>
      <c r="U94" s="60">
        <f>SUM(U70:U93)</f>
        <v>264430.15150000004</v>
      </c>
      <c r="V94" s="60">
        <f>SUM(V70:V93)</f>
        <v>23378.379499999995</v>
      </c>
      <c r="W94" s="60"/>
      <c r="X94" s="60">
        <f>SUM(X70:X93)</f>
        <v>230246.8248</v>
      </c>
      <c r="Y94" s="60"/>
      <c r="Z94" s="60">
        <f>SUM(Z70:Z93)</f>
        <v>230246.8248</v>
      </c>
      <c r="AA94" s="60">
        <f>SUM(AA70:AA93)</f>
        <v>748302.18060000008</v>
      </c>
      <c r="AB94" s="60">
        <f>SUM(AB70:AB93)</f>
        <v>439787.1920000001</v>
      </c>
      <c r="AC94" s="60">
        <v>9219910.0399999991</v>
      </c>
    </row>
    <row r="95" spans="1:39" x14ac:dyDescent="0.25">
      <c r="A95" s="66" t="s">
        <v>357</v>
      </c>
      <c r="B95" s="67">
        <f>B68+B11+B94</f>
        <v>79.3</v>
      </c>
      <c r="C95" s="67">
        <f>C68+C11+C94</f>
        <v>882999.28999999992</v>
      </c>
      <c r="D95" s="67">
        <f>D68+D11+D94</f>
        <v>878132.10999999987</v>
      </c>
      <c r="E95" s="67"/>
      <c r="F95" s="67">
        <f>F68+F11+F94</f>
        <v>164666.10350000003</v>
      </c>
      <c r="G95" s="67"/>
      <c r="H95" s="67">
        <f>H68+H11+H94</f>
        <v>25208.064000000006</v>
      </c>
      <c r="I95" s="67"/>
      <c r="J95" s="67">
        <f>J68+J11+J94</f>
        <v>1404.45</v>
      </c>
      <c r="K95" s="67"/>
      <c r="L95" s="67">
        <f>L68+L11+L94</f>
        <v>15395.55</v>
      </c>
      <c r="M95" s="67"/>
      <c r="N95" s="67">
        <f>N68+N11+N94</f>
        <v>65913.094899999996</v>
      </c>
      <c r="O95" s="67"/>
      <c r="P95" s="67">
        <f>P68+P11+P94</f>
        <v>11736.07</v>
      </c>
      <c r="Q95" s="67"/>
      <c r="R95" s="67">
        <f>R68+R11+R94</f>
        <v>232945.04530000017</v>
      </c>
      <c r="S95" s="67"/>
      <c r="T95" s="67">
        <f>T68+T11+T94</f>
        <v>15361.163999999999</v>
      </c>
      <c r="U95" s="67">
        <f>U68+U11+U94</f>
        <v>264430.15150000004</v>
      </c>
      <c r="V95" s="67">
        <f>V68+V11+V94</f>
        <v>34854.533900000002</v>
      </c>
      <c r="W95" s="67"/>
      <c r="X95" s="67">
        <f>X68+X11+X94</f>
        <v>1156492.94848</v>
      </c>
      <c r="Y95" s="67"/>
      <c r="Z95" s="67">
        <f>Z68+Z11+Z94</f>
        <v>1156492.94848</v>
      </c>
      <c r="AA95" s="67">
        <f>AA68+AA11+AA94</f>
        <v>3758602.0825599995</v>
      </c>
      <c r="AB95" s="67">
        <f>AB68+AB11+AB94</f>
        <v>2283143.486000001</v>
      </c>
      <c r="AC95" s="67">
        <v>47270319</v>
      </c>
    </row>
    <row r="96" spans="1:39" x14ac:dyDescent="0.25">
      <c r="A96" s="47"/>
      <c r="B96" s="47"/>
      <c r="C96" s="68"/>
      <c r="D96" s="68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Y96" s="47"/>
      <c r="Z96" s="47"/>
      <c r="AA96" s="47"/>
      <c r="AB96" s="335"/>
      <c r="AC96" s="47"/>
    </row>
    <row r="97" spans="1:29" x14ac:dyDescent="0.25">
      <c r="A97" s="336"/>
      <c r="B97" s="337"/>
      <c r="C97" s="337"/>
      <c r="D97" s="337"/>
      <c r="E97" s="337"/>
      <c r="F97" s="337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337"/>
      <c r="R97" s="337"/>
      <c r="S97" s="337"/>
      <c r="T97" s="337"/>
      <c r="U97" s="337"/>
      <c r="V97" s="337"/>
      <c r="W97" s="337"/>
      <c r="X97" s="337"/>
      <c r="Y97" s="337"/>
      <c r="Z97" s="337"/>
      <c r="AA97" s="47"/>
      <c r="AB97" s="335"/>
      <c r="AC97" s="69"/>
    </row>
    <row r="98" spans="1:29" x14ac:dyDescent="0.25">
      <c r="A98" s="47"/>
      <c r="B98" s="47"/>
      <c r="C98" s="47"/>
      <c r="D98" s="70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335"/>
      <c r="AC98" s="69"/>
    </row>
    <row r="99" spans="1:29" x14ac:dyDescent="0.25">
      <c r="A99" s="47"/>
      <c r="B99" s="47"/>
      <c r="C99" s="70"/>
      <c r="D99" s="70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335"/>
      <c r="AC99" s="71"/>
    </row>
    <row r="100" spans="1:29" x14ac:dyDescent="0.25">
      <c r="A100" s="47"/>
      <c r="B100" s="47"/>
      <c r="C100" s="47"/>
      <c r="D100" s="70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70"/>
    </row>
    <row r="101" spans="1:29" x14ac:dyDescent="0.25">
      <c r="A101" s="47"/>
      <c r="B101" s="47"/>
      <c r="C101" s="47"/>
      <c r="D101" s="70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</row>
    <row r="102" spans="1:29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</row>
    <row r="103" spans="1:29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</row>
    <row r="104" spans="1:29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</row>
    <row r="105" spans="1:29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</row>
    <row r="106" spans="1:29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</row>
    <row r="107" spans="1:29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</row>
    <row r="108" spans="1:29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</row>
    <row r="109" spans="1:29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</row>
    <row r="110" spans="1:29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</row>
    <row r="111" spans="1:29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</row>
    <row r="112" spans="1:29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</row>
    <row r="113" spans="1:29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</row>
    <row r="114" spans="1:29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</row>
    <row r="115" spans="1:29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</row>
    <row r="116" spans="1:29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</row>
    <row r="117" spans="1:29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</row>
    <row r="118" spans="1:29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</row>
    <row r="119" spans="1:29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</row>
    <row r="120" spans="1:29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</row>
    <row r="121" spans="1:29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</row>
    <row r="122" spans="1:29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</row>
    <row r="123" spans="1:29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</row>
    <row r="124" spans="1:29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</row>
    <row r="125" spans="1:29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</row>
    <row r="126" spans="1:29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</row>
    <row r="127" spans="1:29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</row>
    <row r="128" spans="1:29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</row>
    <row r="129" spans="1:29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</row>
    <row r="130" spans="1:29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</row>
    <row r="131" spans="1:29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</row>
    <row r="132" spans="1:29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</row>
    <row r="133" spans="1:29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</row>
    <row r="134" spans="1:29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</row>
    <row r="135" spans="1:29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</row>
    <row r="136" spans="1:29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</row>
    <row r="137" spans="1:29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</row>
    <row r="138" spans="1:29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</row>
    <row r="139" spans="1:29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</row>
    <row r="140" spans="1:29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</row>
    <row r="141" spans="1:29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</row>
    <row r="142" spans="1:29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</row>
    <row r="143" spans="1:29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</row>
    <row r="144" spans="1:29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</row>
    <row r="145" spans="1:29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</row>
    <row r="146" spans="1:29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</row>
    <row r="147" spans="1:29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</row>
    <row r="148" spans="1:29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</row>
    <row r="149" spans="1:29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</row>
    <row r="150" spans="1:29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</row>
    <row r="151" spans="1:29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</row>
    <row r="152" spans="1:29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</row>
    <row r="153" spans="1:29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</row>
    <row r="154" spans="1:29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</row>
    <row r="155" spans="1:29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</row>
    <row r="156" spans="1:29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</row>
    <row r="157" spans="1:29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</row>
    <row r="158" spans="1:29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</row>
    <row r="159" spans="1:29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</row>
    <row r="160" spans="1:29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</row>
    <row r="161" spans="1:29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</row>
    <row r="162" spans="1:29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</row>
    <row r="163" spans="1:29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</row>
    <row r="164" spans="1:29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</row>
    <row r="165" spans="1:29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</row>
    <row r="166" spans="1:29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</row>
    <row r="167" spans="1:29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</row>
    <row r="168" spans="1:29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</row>
    <row r="169" spans="1:29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</row>
    <row r="170" spans="1:29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</row>
    <row r="171" spans="1:29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</row>
    <row r="172" spans="1:29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</row>
    <row r="173" spans="1:29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</row>
  </sheetData>
  <mergeCells count="25">
    <mergeCell ref="I5:J5"/>
    <mergeCell ref="K5:L5"/>
    <mergeCell ref="M5:N5"/>
    <mergeCell ref="A2:AC2"/>
    <mergeCell ref="A3:AC3"/>
    <mergeCell ref="A5:A6"/>
    <mergeCell ref="B5:B6"/>
    <mergeCell ref="C5:C6"/>
    <mergeCell ref="D5:D6"/>
    <mergeCell ref="A69:AC69"/>
    <mergeCell ref="AB96:AB97"/>
    <mergeCell ref="A97:Z97"/>
    <mergeCell ref="AB98:AB99"/>
    <mergeCell ref="AA5:AA6"/>
    <mergeCell ref="AB5:AB6"/>
    <mergeCell ref="AC5:AC6"/>
    <mergeCell ref="A7:AC7"/>
    <mergeCell ref="A12:AC12"/>
    <mergeCell ref="O5:P5"/>
    <mergeCell ref="Q5:R5"/>
    <mergeCell ref="S5:T5"/>
    <mergeCell ref="W5:X5"/>
    <mergeCell ref="Y5:Z5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1"/>
  <sheetViews>
    <sheetView topLeftCell="A7" zoomScaleNormal="100" zoomScaleSheetLayoutView="100" workbookViewId="0">
      <selection activeCell="E8" sqref="E8"/>
    </sheetView>
  </sheetViews>
  <sheetFormatPr defaultRowHeight="15" x14ac:dyDescent="0.25"/>
  <cols>
    <col min="1" max="1" width="4.5703125" customWidth="1"/>
    <col min="2" max="2" width="7.5703125" customWidth="1"/>
    <col min="3" max="3" width="29.28515625" customWidth="1"/>
    <col min="4" max="4" width="22.140625" customWidth="1"/>
    <col min="5" max="5" width="19.85546875" customWidth="1"/>
  </cols>
  <sheetData>
    <row r="2" spans="2:5" ht="15.75" x14ac:dyDescent="0.25">
      <c r="B2" s="344" t="s">
        <v>200</v>
      </c>
      <c r="C2" s="345"/>
      <c r="D2" s="345"/>
      <c r="E2" s="345"/>
    </row>
    <row r="3" spans="2:5" ht="15.75" x14ac:dyDescent="0.25">
      <c r="B3" s="344" t="s">
        <v>201</v>
      </c>
      <c r="C3" s="345"/>
      <c r="D3" s="345"/>
      <c r="E3" s="345"/>
    </row>
    <row r="4" spans="2:5" ht="15.75" x14ac:dyDescent="0.25">
      <c r="B4" s="344" t="s">
        <v>202</v>
      </c>
      <c r="C4" s="345"/>
      <c r="D4" s="345"/>
      <c r="E4" s="345"/>
    </row>
    <row r="5" spans="2:5" ht="15.75" thickBot="1" x14ac:dyDescent="0.3">
      <c r="B5" s="12"/>
    </row>
    <row r="6" spans="2:5" ht="45.75" thickBot="1" x14ac:dyDescent="0.3">
      <c r="B6" s="20" t="s">
        <v>67</v>
      </c>
      <c r="C6" s="21" t="s">
        <v>203</v>
      </c>
      <c r="D6" s="21" t="s">
        <v>204</v>
      </c>
      <c r="E6" s="21" t="s">
        <v>205</v>
      </c>
    </row>
    <row r="7" spans="2:5" ht="45.75" thickBot="1" x14ac:dyDescent="0.3">
      <c r="B7" s="3">
        <v>1</v>
      </c>
      <c r="C7" s="22" t="s">
        <v>206</v>
      </c>
      <c r="D7" s="2" t="s">
        <v>5</v>
      </c>
      <c r="E7" s="81">
        <v>10512304.289999999</v>
      </c>
    </row>
    <row r="8" spans="2:5" ht="15.75" thickBot="1" x14ac:dyDescent="0.3">
      <c r="B8" s="3" t="s">
        <v>70</v>
      </c>
      <c r="C8" s="22" t="s">
        <v>207</v>
      </c>
      <c r="D8" s="81">
        <v>1292000</v>
      </c>
      <c r="E8" s="81">
        <v>10914853.16</v>
      </c>
    </row>
    <row r="9" spans="2:5" ht="15.75" thickBot="1" x14ac:dyDescent="0.3">
      <c r="B9" s="3" t="s">
        <v>71</v>
      </c>
      <c r="C9" s="22" t="s">
        <v>208</v>
      </c>
      <c r="D9" s="81"/>
      <c r="E9" s="81"/>
    </row>
    <row r="10" spans="2:5" ht="75.75" thickBot="1" x14ac:dyDescent="0.3">
      <c r="B10" s="3" t="s">
        <v>72</v>
      </c>
      <c r="C10" s="22" t="s">
        <v>209</v>
      </c>
      <c r="D10" s="81"/>
      <c r="E10" s="81"/>
    </row>
    <row r="11" spans="2:5" ht="60.75" thickBot="1" x14ac:dyDescent="0.3">
      <c r="B11" s="3">
        <v>2</v>
      </c>
      <c r="C11" s="22" t="s">
        <v>210</v>
      </c>
      <c r="D11" s="82" t="s">
        <v>5</v>
      </c>
      <c r="E11" s="81">
        <f>E12+E13+E14+E15+E16</f>
        <v>3964058.71</v>
      </c>
    </row>
    <row r="12" spans="2:5" ht="90.75" thickBot="1" x14ac:dyDescent="0.3">
      <c r="B12" s="3" t="s">
        <v>211</v>
      </c>
      <c r="C12" s="22" t="s">
        <v>212</v>
      </c>
      <c r="D12" s="81">
        <v>912000</v>
      </c>
      <c r="E12" s="81">
        <v>1313723.8</v>
      </c>
    </row>
    <row r="13" spans="2:5" ht="60.75" thickBot="1" x14ac:dyDescent="0.3">
      <c r="B13" s="3" t="s">
        <v>213</v>
      </c>
      <c r="C13" s="19" t="s">
        <v>214</v>
      </c>
      <c r="D13" s="81"/>
      <c r="E13" s="81"/>
    </row>
    <row r="14" spans="2:5" ht="75.75" thickBot="1" x14ac:dyDescent="0.3">
      <c r="B14" s="3" t="s">
        <v>215</v>
      </c>
      <c r="C14" s="22" t="s">
        <v>216</v>
      </c>
      <c r="D14" s="81"/>
      <c r="E14" s="81">
        <v>2650334.91</v>
      </c>
    </row>
    <row r="15" spans="2:5" ht="90.75" thickBot="1" x14ac:dyDescent="0.3">
      <c r="B15" s="3" t="s">
        <v>217</v>
      </c>
      <c r="C15" s="22" t="s">
        <v>218</v>
      </c>
      <c r="D15" s="81"/>
      <c r="E15" s="81"/>
    </row>
    <row r="16" spans="2:5" ht="90.75" thickBot="1" x14ac:dyDescent="0.3">
      <c r="B16" s="3" t="s">
        <v>219</v>
      </c>
      <c r="C16" s="22" t="s">
        <v>218</v>
      </c>
      <c r="D16" s="81"/>
      <c r="E16" s="81"/>
    </row>
    <row r="17" spans="2:5" ht="75.75" thickBot="1" x14ac:dyDescent="0.3">
      <c r="B17" s="3">
        <v>3</v>
      </c>
      <c r="C17" s="22" t="s">
        <v>220</v>
      </c>
      <c r="D17" s="81"/>
      <c r="E17" s="81"/>
    </row>
    <row r="18" spans="2:5" ht="15.75" thickBot="1" x14ac:dyDescent="0.3">
      <c r="B18" s="4"/>
      <c r="C18" s="19" t="s">
        <v>221</v>
      </c>
      <c r="D18" s="2" t="s">
        <v>5</v>
      </c>
      <c r="E18" s="81">
        <f>E17+E11+E7</f>
        <v>14476363</v>
      </c>
    </row>
    <row r="19" spans="2:5" x14ac:dyDescent="0.25">
      <c r="B19" s="12"/>
    </row>
    <row r="20" spans="2:5" ht="22.5" x14ac:dyDescent="0.6">
      <c r="B20" s="346"/>
      <c r="C20" s="346"/>
      <c r="D20" s="346"/>
      <c r="E20" s="80"/>
    </row>
    <row r="21" spans="2:5" x14ac:dyDescent="0.25">
      <c r="B21" s="345"/>
      <c r="C21" s="345"/>
      <c r="D21" s="345"/>
    </row>
  </sheetData>
  <mergeCells count="5">
    <mergeCell ref="B2:E2"/>
    <mergeCell ref="B3:E3"/>
    <mergeCell ref="B4:E4"/>
    <mergeCell ref="B20:D20"/>
    <mergeCell ref="B21:D2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zoomScaleNormal="100" zoomScaleSheetLayoutView="100" workbookViewId="0">
      <selection activeCell="C36" sqref="C36"/>
    </sheetView>
  </sheetViews>
  <sheetFormatPr defaultRowHeight="15" x14ac:dyDescent="0.25"/>
  <cols>
    <col min="1" max="1" width="31" customWidth="1"/>
    <col min="2" max="2" width="15.85546875" customWidth="1"/>
    <col min="3" max="3" width="10.28515625" customWidth="1"/>
    <col min="4" max="4" width="12" customWidth="1"/>
    <col min="6" max="6" width="12.28515625" customWidth="1"/>
    <col min="7" max="7" width="20.5703125" customWidth="1"/>
  </cols>
  <sheetData>
    <row r="1" spans="1:7" x14ac:dyDescent="0.25">
      <c r="A1" s="347" t="s">
        <v>659</v>
      </c>
      <c r="B1" s="347"/>
      <c r="C1" s="347"/>
      <c r="D1" s="347"/>
      <c r="E1" s="347"/>
      <c r="F1" s="347"/>
      <c r="G1" s="347"/>
    </row>
    <row r="3" spans="1:7" ht="63.75" x14ac:dyDescent="0.25">
      <c r="A3" s="108"/>
      <c r="B3" s="109" t="s">
        <v>418</v>
      </c>
      <c r="C3" s="110" t="s">
        <v>419</v>
      </c>
      <c r="D3" s="109" t="s">
        <v>420</v>
      </c>
      <c r="E3" s="109" t="s">
        <v>417</v>
      </c>
      <c r="F3" s="109" t="s">
        <v>421</v>
      </c>
      <c r="G3" s="109" t="s">
        <v>416</v>
      </c>
    </row>
    <row r="4" spans="1:7" ht="22.5" customHeight="1" x14ac:dyDescent="0.25">
      <c r="A4" s="108">
        <v>1</v>
      </c>
      <c r="B4" s="109">
        <v>2</v>
      </c>
      <c r="C4" s="110">
        <v>3</v>
      </c>
      <c r="D4" s="109">
        <v>4</v>
      </c>
      <c r="E4" s="109">
        <v>5</v>
      </c>
      <c r="F4" s="109">
        <v>6</v>
      </c>
      <c r="G4" s="109">
        <v>7</v>
      </c>
    </row>
    <row r="5" spans="1:7" ht="26.25" customHeight="1" x14ac:dyDescent="0.25">
      <c r="A5" s="108"/>
      <c r="B5" s="114">
        <v>230</v>
      </c>
      <c r="C5" s="115">
        <v>238</v>
      </c>
      <c r="D5" s="114">
        <v>160</v>
      </c>
      <c r="E5" s="114">
        <v>0.7</v>
      </c>
      <c r="F5" s="114">
        <f>C5*D5*E5</f>
        <v>26656</v>
      </c>
      <c r="G5" s="114">
        <v>5073190.66</v>
      </c>
    </row>
    <row r="6" spans="1:7" x14ac:dyDescent="0.25">
      <c r="A6" s="111"/>
      <c r="B6" s="112"/>
      <c r="C6" s="113"/>
      <c r="D6" s="112"/>
      <c r="E6" s="112"/>
      <c r="F6" s="112"/>
      <c r="G6" s="112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zoomScaleSheetLayoutView="100" workbookViewId="0">
      <selection activeCell="B9" sqref="B9"/>
    </sheetView>
  </sheetViews>
  <sheetFormatPr defaultRowHeight="15" x14ac:dyDescent="0.25"/>
  <cols>
    <col min="1" max="1" width="30.42578125" customWidth="1"/>
    <col min="2" max="2" width="13.42578125" customWidth="1"/>
    <col min="3" max="3" width="10.5703125" bestFit="1" customWidth="1"/>
    <col min="4" max="4" width="13.5703125" customWidth="1"/>
    <col min="5" max="5" width="15.140625" customWidth="1"/>
  </cols>
  <sheetData>
    <row r="1" spans="1:12" ht="30" customHeight="1" x14ac:dyDescent="0.25">
      <c r="A1" s="348" t="s">
        <v>407</v>
      </c>
      <c r="B1" s="348"/>
      <c r="C1" s="348"/>
      <c r="D1" s="348"/>
      <c r="E1" s="348"/>
      <c r="F1" s="348"/>
      <c r="G1" s="348"/>
      <c r="H1" s="348"/>
    </row>
    <row r="2" spans="1:12" x14ac:dyDescent="0.25">
      <c r="A2" s="101"/>
      <c r="B2" s="102">
        <v>2021</v>
      </c>
      <c r="C2" s="102">
        <v>2022</v>
      </c>
      <c r="D2" s="102">
        <v>2023</v>
      </c>
      <c r="E2" s="103"/>
      <c r="F2" s="103"/>
      <c r="G2" s="103"/>
    </row>
    <row r="3" spans="1:12" ht="26.25" customHeight="1" x14ac:dyDescent="0.25">
      <c r="A3" s="89" t="s">
        <v>408</v>
      </c>
      <c r="B3" s="107">
        <f>'канц.товары 2'!E23</f>
        <v>11010</v>
      </c>
      <c r="C3" s="107">
        <v>79000</v>
      </c>
      <c r="D3" s="107">
        <v>79000</v>
      </c>
      <c r="E3" s="103"/>
      <c r="F3" s="103"/>
      <c r="G3" s="103"/>
    </row>
    <row r="4" spans="1:12" ht="45" x14ac:dyDescent="0.25">
      <c r="A4" s="89" t="s">
        <v>409</v>
      </c>
      <c r="B4" s="107">
        <v>1649</v>
      </c>
      <c r="C4" s="107">
        <v>481000</v>
      </c>
      <c r="D4" s="107">
        <v>481000</v>
      </c>
      <c r="E4" s="103"/>
      <c r="F4" s="103"/>
      <c r="G4" s="103"/>
    </row>
    <row r="5" spans="1:12" ht="21.75" customHeight="1" x14ac:dyDescent="0.25">
      <c r="A5" s="89" t="s">
        <v>410</v>
      </c>
      <c r="B5" s="107">
        <f>картридж!N9</f>
        <v>0</v>
      </c>
      <c r="C5" s="107">
        <v>123000</v>
      </c>
      <c r="D5" s="107">
        <v>123000</v>
      </c>
      <c r="E5" s="103"/>
      <c r="F5" s="103"/>
      <c r="G5" s="103"/>
    </row>
    <row r="6" spans="1:12" ht="25.5" customHeight="1" x14ac:dyDescent="0.25">
      <c r="A6" s="89" t="s">
        <v>411</v>
      </c>
      <c r="B6" s="107">
        <f>игрушки!E32</f>
        <v>0</v>
      </c>
      <c r="C6" s="107">
        <v>485000</v>
      </c>
      <c r="D6" s="107">
        <v>485000</v>
      </c>
      <c r="E6" s="103"/>
      <c r="F6" s="103"/>
      <c r="G6" s="103"/>
    </row>
    <row r="7" spans="1:12" ht="20.25" customHeight="1" x14ac:dyDescent="0.25">
      <c r="A7" s="89" t="s">
        <v>412</v>
      </c>
      <c r="B7" s="107">
        <v>0</v>
      </c>
      <c r="C7" s="107">
        <f t="shared" ref="C7:D7" si="0">B7*1.04</f>
        <v>0</v>
      </c>
      <c r="D7" s="107">
        <f t="shared" si="0"/>
        <v>0</v>
      </c>
      <c r="E7" s="103"/>
      <c r="F7" s="103"/>
      <c r="G7" s="103"/>
    </row>
    <row r="8" spans="1:12" ht="25.5" customHeight="1" x14ac:dyDescent="0.25">
      <c r="A8" s="89" t="s">
        <v>413</v>
      </c>
      <c r="B8" s="107">
        <v>68904.2</v>
      </c>
      <c r="C8" s="107">
        <v>200000</v>
      </c>
      <c r="D8" s="107">
        <v>200000</v>
      </c>
      <c r="E8" s="103"/>
      <c r="F8" s="103"/>
      <c r="G8" s="103"/>
    </row>
    <row r="9" spans="1:12" ht="24.75" customHeight="1" x14ac:dyDescent="0.25">
      <c r="A9" s="89" t="s">
        <v>414</v>
      </c>
      <c r="B9" s="162">
        <f>'горюче-смазочные материалы'!P12</f>
        <v>124926.07</v>
      </c>
      <c r="C9" s="162">
        <v>120000</v>
      </c>
      <c r="D9" s="162">
        <v>120000</v>
      </c>
      <c r="E9" s="104"/>
      <c r="F9" s="104"/>
      <c r="G9" s="104"/>
      <c r="H9" s="349"/>
      <c r="I9" s="349"/>
      <c r="J9" s="349"/>
      <c r="K9" s="349"/>
      <c r="L9" s="349"/>
    </row>
    <row r="10" spans="1:12" ht="26.25" customHeight="1" x14ac:dyDescent="0.25">
      <c r="A10" s="105" t="s">
        <v>415</v>
      </c>
      <c r="B10" s="107">
        <v>0</v>
      </c>
      <c r="C10" s="107">
        <f>B10*1.04</f>
        <v>0</v>
      </c>
      <c r="D10" s="107">
        <v>73840</v>
      </c>
      <c r="E10" s="103"/>
      <c r="F10" s="103"/>
      <c r="G10" s="103"/>
    </row>
    <row r="11" spans="1:12" x14ac:dyDescent="0.25">
      <c r="A11" s="105"/>
      <c r="B11" s="106">
        <f>SUM(B3:B10)</f>
        <v>206489.27000000002</v>
      </c>
      <c r="C11" s="106">
        <f>SUM(C3:C10)</f>
        <v>1488000</v>
      </c>
      <c r="D11" s="106">
        <f>C11*1.04</f>
        <v>1547520</v>
      </c>
      <c r="E11" s="105"/>
      <c r="F11" s="105"/>
      <c r="G11" s="105"/>
    </row>
    <row r="12" spans="1:12" x14ac:dyDescent="0.25">
      <c r="A12" s="100"/>
      <c r="B12" s="100"/>
      <c r="C12" s="100"/>
      <c r="D12" s="100"/>
      <c r="E12" s="100"/>
      <c r="F12" s="100"/>
      <c r="G12" s="100"/>
    </row>
  </sheetData>
  <mergeCells count="2">
    <mergeCell ref="A1:H1"/>
    <mergeCell ref="H9:L9"/>
  </mergeCells>
  <pageMargins left="0.7" right="0.7" top="0.75" bottom="0.7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opLeftCell="C3" workbookViewId="0">
      <selection activeCell="L5" sqref="L5:M8"/>
    </sheetView>
  </sheetViews>
  <sheetFormatPr defaultRowHeight="15" x14ac:dyDescent="0.25"/>
  <cols>
    <col min="1" max="1" width="7.140625" customWidth="1"/>
    <col min="2" max="2" width="18.85546875" customWidth="1"/>
    <col min="3" max="3" width="29.140625" customWidth="1"/>
    <col min="5" max="5" width="11.85546875" customWidth="1"/>
    <col min="12" max="12" width="14" customWidth="1"/>
    <col min="13" max="13" width="14.28515625" customWidth="1"/>
    <col min="14" max="14" width="15.85546875" customWidth="1"/>
  </cols>
  <sheetData>
    <row r="1" spans="1:14" x14ac:dyDescent="0.25">
      <c r="A1" s="350" t="s">
        <v>609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</row>
    <row r="2" spans="1:14" ht="81.75" customHeight="1" x14ac:dyDescent="0.25">
      <c r="A2" s="351" t="s">
        <v>67</v>
      </c>
      <c r="B2" s="351" t="s">
        <v>616</v>
      </c>
      <c r="C2" s="354" t="s">
        <v>615</v>
      </c>
      <c r="D2" s="351" t="s">
        <v>583</v>
      </c>
      <c r="E2" s="354" t="s">
        <v>610</v>
      </c>
      <c r="F2" s="354" t="s">
        <v>611</v>
      </c>
      <c r="G2" s="357" t="s">
        <v>618</v>
      </c>
      <c r="H2" s="358"/>
      <c r="I2" s="358"/>
      <c r="J2" s="358"/>
      <c r="K2" s="359"/>
      <c r="L2" s="354" t="s">
        <v>613</v>
      </c>
      <c r="M2" s="354" t="s">
        <v>614</v>
      </c>
      <c r="N2" s="354" t="s">
        <v>502</v>
      </c>
    </row>
    <row r="3" spans="1:14" ht="57.75" customHeight="1" x14ac:dyDescent="0.25">
      <c r="A3" s="352"/>
      <c r="B3" s="352"/>
      <c r="C3" s="355"/>
      <c r="D3" s="352"/>
      <c r="E3" s="355"/>
      <c r="F3" s="355"/>
      <c r="G3" s="354" t="s">
        <v>593</v>
      </c>
      <c r="H3" s="354" t="s">
        <v>594</v>
      </c>
      <c r="I3" s="354" t="s">
        <v>595</v>
      </c>
      <c r="J3" s="354" t="s">
        <v>596</v>
      </c>
      <c r="K3" s="354" t="s">
        <v>612</v>
      </c>
      <c r="L3" s="355"/>
      <c r="M3" s="355"/>
      <c r="N3" s="355"/>
    </row>
    <row r="4" spans="1:14" ht="51" customHeight="1" x14ac:dyDescent="0.25">
      <c r="A4" s="353"/>
      <c r="B4" s="353"/>
      <c r="C4" s="356"/>
      <c r="D4" s="353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4" ht="103.5" customHeight="1" x14ac:dyDescent="0.25">
      <c r="A5" s="177">
        <v>1</v>
      </c>
      <c r="B5" s="174" t="s">
        <v>617</v>
      </c>
      <c r="C5" s="174" t="s">
        <v>619</v>
      </c>
      <c r="D5" s="172" t="s">
        <v>515</v>
      </c>
      <c r="E5" s="172"/>
      <c r="F5" s="172"/>
      <c r="G5" s="172"/>
      <c r="H5" s="172"/>
      <c r="I5" s="172"/>
      <c r="J5" s="172"/>
      <c r="K5" s="172"/>
      <c r="L5" s="173"/>
      <c r="M5" s="172"/>
      <c r="N5" s="172">
        <f>L5*M5</f>
        <v>0</v>
      </c>
    </row>
    <row r="6" spans="1:14" ht="92.25" customHeight="1" x14ac:dyDescent="0.25">
      <c r="A6" s="177">
        <v>2</v>
      </c>
      <c r="B6" s="174" t="s">
        <v>617</v>
      </c>
      <c r="C6" s="178" t="s">
        <v>619</v>
      </c>
      <c r="D6" s="172" t="s">
        <v>515</v>
      </c>
      <c r="E6" s="172"/>
      <c r="F6" s="172"/>
      <c r="G6" s="172"/>
      <c r="H6" s="172"/>
      <c r="I6" s="172"/>
      <c r="J6" s="172"/>
      <c r="K6" s="172"/>
      <c r="L6" s="172"/>
      <c r="M6" s="172"/>
      <c r="N6" s="172">
        <f>L6*M6</f>
        <v>0</v>
      </c>
    </row>
    <row r="7" spans="1:14" ht="104.25" customHeight="1" x14ac:dyDescent="0.25">
      <c r="A7" s="176">
        <v>3</v>
      </c>
      <c r="B7" s="174" t="s">
        <v>617</v>
      </c>
      <c r="C7" s="93" t="s">
        <v>619</v>
      </c>
      <c r="D7" s="172" t="s">
        <v>515</v>
      </c>
      <c r="E7" s="172"/>
      <c r="F7" s="172"/>
      <c r="G7" s="172"/>
      <c r="H7" s="172"/>
      <c r="I7" s="172"/>
      <c r="J7" s="172"/>
      <c r="K7" s="172"/>
      <c r="L7" s="172"/>
      <c r="M7" s="172"/>
      <c r="N7" s="172">
        <f>L7*M7</f>
        <v>0</v>
      </c>
    </row>
    <row r="8" spans="1:14" ht="102" customHeight="1" x14ac:dyDescent="0.25">
      <c r="A8" s="176">
        <v>4</v>
      </c>
      <c r="B8" s="174" t="s">
        <v>617</v>
      </c>
      <c r="C8" s="93" t="s">
        <v>619</v>
      </c>
      <c r="D8" s="172" t="s">
        <v>515</v>
      </c>
      <c r="E8" s="172"/>
      <c r="F8" s="172"/>
      <c r="G8" s="172"/>
      <c r="H8" s="172"/>
      <c r="I8" s="172"/>
      <c r="J8" s="172"/>
      <c r="K8" s="172"/>
      <c r="L8" s="172"/>
      <c r="M8" s="172"/>
      <c r="N8" s="172">
        <f>L8*M8</f>
        <v>0</v>
      </c>
    </row>
    <row r="9" spans="1:14" ht="48" customHeight="1" x14ac:dyDescent="0.25">
      <c r="A9" s="176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>
        <f>SUM(N5:N8)</f>
        <v>0</v>
      </c>
    </row>
  </sheetData>
  <mergeCells count="16">
    <mergeCell ref="A1:N1"/>
    <mergeCell ref="A2:A4"/>
    <mergeCell ref="C2:C4"/>
    <mergeCell ref="D2:D4"/>
    <mergeCell ref="E2:E4"/>
    <mergeCell ref="F2:F4"/>
    <mergeCell ref="G2:K2"/>
    <mergeCell ref="L2:L4"/>
    <mergeCell ref="M2:M4"/>
    <mergeCell ref="N2:N4"/>
    <mergeCell ref="B2:B4"/>
    <mergeCell ref="G3:G4"/>
    <mergeCell ref="H3:H4"/>
    <mergeCell ref="I3:I4"/>
    <mergeCell ref="J3:J4"/>
    <mergeCell ref="K3:K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3</vt:i4>
      </vt:variant>
    </vt:vector>
  </HeadingPairs>
  <TitlesOfParts>
    <vt:vector size="29" baseType="lpstr">
      <vt:lpstr>Титульный лист</vt:lpstr>
      <vt:lpstr>Пр. 1 Раздел 1</vt:lpstr>
      <vt:lpstr>Пр.1 Раздел 2</vt:lpstr>
      <vt:lpstr>Пр.1 Раздел 3</vt:lpstr>
      <vt:lpstr>Пр.2 Расчет числ.</vt:lpstr>
      <vt:lpstr> Расчет стр.взносов</vt:lpstr>
      <vt:lpstr>Расчет по продуктам</vt:lpstr>
      <vt:lpstr>Свод материалов</vt:lpstr>
      <vt:lpstr>картридж</vt:lpstr>
      <vt:lpstr>горюче-смазочные материалы</vt:lpstr>
      <vt:lpstr>Канц.товары</vt:lpstr>
      <vt:lpstr>игрушки</vt:lpstr>
      <vt:lpstr>моющие</vt:lpstr>
      <vt:lpstr>канц.товары 2</vt:lpstr>
      <vt:lpstr>Расчет услуг связи</vt:lpstr>
      <vt:lpstr>Расчет ком.услуг</vt:lpstr>
      <vt:lpstr>Расчет трансп. услуг</vt:lpstr>
      <vt:lpstr>Расчет по содержанию имущ.</vt:lpstr>
      <vt:lpstr>Расчет прочих работ, услуг</vt:lpstr>
      <vt:lpstr>командировочные расходы</vt:lpstr>
      <vt:lpstr>Расчет безвозмездных перечислен</vt:lpstr>
      <vt:lpstr>Расчет на соц.выплаты</vt:lpstr>
      <vt:lpstr>Расчет прочих расходов</vt:lpstr>
      <vt:lpstr>Расчет на уплату налогов</vt:lpstr>
      <vt:lpstr>Расчет на усл. по размещ. отход</vt:lpstr>
      <vt:lpstr>Расчет на приобр. ОС</vt:lpstr>
      <vt:lpstr>'Расчет на приобр. ОС'!_GoBack</vt:lpstr>
      <vt:lpstr>'Пр.1 Раздел 2'!Область_печати</vt:lpstr>
      <vt:lpstr>'Расчет прочих работ, услуг'!Область_печати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2022-01-05T12:57:19Z</dcterms:modified>
</cp:coreProperties>
</file>